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5\M de Riesgos\Apoyo\"/>
    </mc:Choice>
  </mc:AlternateContent>
  <bookViews>
    <workbookView xWindow="0" yWindow="0" windowWidth="20490" windowHeight="7200" tabRatio="723"/>
  </bookViews>
  <sheets>
    <sheet name="Contexto" sheetId="34" r:id="rId1"/>
    <sheet name="Identificación RG-RF-RLA-FT" sheetId="30" r:id="rId2"/>
    <sheet name="MR G-F-LA" sheetId="29" r:id="rId3"/>
    <sheet name="MR_Corrup1" sheetId="7" r:id="rId4"/>
    <sheet name="MR_Corrup2" sheetId="23" r:id="rId5"/>
    <sheet name="MR_Corrup3" sheetId="14" r:id="rId6"/>
    <sheet name="Act_Crit" sheetId="39" state="hidden" r:id="rId7"/>
    <sheet name="Amenazas_SI" sheetId="35" state="hidden" r:id="rId8"/>
    <sheet name="Vulnerabilidades_SI" sheetId="36" state="hidden" r:id="rId9"/>
    <sheet name="Tablas_GS" sheetId="32" state="hidden" r:id="rId10"/>
    <sheet name="Listas" sheetId="33" state="hidden" r:id="rId11"/>
  </sheets>
  <externalReferences>
    <externalReference r:id="rId12"/>
    <externalReference r:id="rId13"/>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1">'Identificación RG-RF-RLA-FT'!$A$1:$J$211</definedName>
    <definedName name="_xlnm.Print_Area" localSheetId="2">'MR G-F-LA'!$A$1:$BF$79</definedName>
    <definedName name="_xlnm.Print_Area" localSheetId="3">MR_Corrup1!$A$1:$W$53</definedName>
    <definedName name="_xlnm.Print_Area" localSheetId="4">MR_Corrup2!$A$1:$Y$96</definedName>
    <definedName name="_xlnm.Print_Area" localSheetId="5">MR_Corrup3!$A$1:$U$15</definedName>
    <definedName name="Atributos">[1]CriteriosEvaluacion!$E$25:$E$26</definedName>
    <definedName name="CR" localSheetId="0">#REF!</definedName>
    <definedName name="CR" localSheetId="1">#REF!</definedName>
    <definedName name="CR" localSheetId="10">#REF!</definedName>
    <definedName name="CR" localSheetId="2">#REF!</definedName>
    <definedName name="CR" localSheetId="9">#REF!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10">#REF!</definedName>
    <definedName name="CriticidadRiesgo" localSheetId="2">#REF!</definedName>
    <definedName name="CriticidadRiesgo" localSheetId="9">#REF!</definedName>
    <definedName name="CriticidadRiesgo">#REF!</definedName>
    <definedName name="Impactos">'[1]Consecuencias(Impacto)'!$B$1:$F$1</definedName>
    <definedName name="Matriz" localSheetId="0">#REF!</definedName>
    <definedName name="Matriz" localSheetId="1">#REF!</definedName>
    <definedName name="Matriz" localSheetId="10">#REF!</definedName>
    <definedName name="Matriz" localSheetId="2">#REF!</definedName>
    <definedName name="Matriz" localSheetId="9">#REF!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0">'[2]Matriz de Riesgos'!#REF!</definedName>
    <definedName name="RiesgosBrutos" localSheetId="2">'[2]Matriz de Riesgos'!#REF!</definedName>
    <definedName name="RiesgosBrutos" localSheetId="9">'[2]Matriz de Riesgos'!#REF!</definedName>
    <definedName name="RiesgosBrutos">'[2]Matriz de Riesgos'!#REF!</definedName>
    <definedName name="RIESGOTODOS" localSheetId="0">#REF!</definedName>
    <definedName name="RIESGOTODOS" localSheetId="1">#REF!</definedName>
    <definedName name="RIESGOTODOS" localSheetId="10">#REF!</definedName>
    <definedName name="RIESGOTODOS" localSheetId="2">#REF!</definedName>
    <definedName name="RIESGOTODOS" localSheetId="9">#REF!</definedName>
    <definedName name="RIESGOTODOS">#REF!</definedName>
    <definedName name="TipoActivo">[1]TipologiaActivos!$A$4:$A$9</definedName>
    <definedName name="_xlnm.Print_Titles" localSheetId="2">'MR G-F-LA'!$A:$M</definedName>
    <definedName name="TOTACTIVOS" localSheetId="0">#REF!</definedName>
    <definedName name="TOTACTIVOS" localSheetId="1">#REF!</definedName>
    <definedName name="TOTACTIVOS" localSheetId="10">#REF!</definedName>
    <definedName name="TOTACTIVOS" localSheetId="2">#REF!</definedName>
    <definedName name="TOTACTIVOS" localSheetId="9">#REF!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10">#REF!</definedName>
    <definedName name="ValoracionAct." localSheetId="2">#REF!</definedName>
    <definedName name="ValoracionAct." localSheetId="9">#REF!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workbook>
</file>

<file path=xl/calcChain.xml><?xml version="1.0" encoding="utf-8"?>
<calcChain xmlns="http://schemas.openxmlformats.org/spreadsheetml/2006/main">
  <c r="H14" i="14" l="1"/>
  <c r="H12" i="14"/>
  <c r="H11" i="14"/>
  <c r="G14" i="14"/>
  <c r="G13" i="14"/>
  <c r="G12" i="14"/>
  <c r="G11" i="14"/>
  <c r="H51" i="23"/>
  <c r="H50" i="23"/>
  <c r="H49" i="23"/>
  <c r="H48" i="23"/>
  <c r="C28" i="23"/>
  <c r="D51" i="23" l="1"/>
  <c r="C51" i="23"/>
  <c r="D14" i="14"/>
  <c r="E14" i="14"/>
  <c r="F14" i="14"/>
  <c r="I14" i="14"/>
  <c r="E13" i="14"/>
  <c r="C12" i="7"/>
  <c r="C13" i="14" s="1"/>
  <c r="C13" i="7"/>
  <c r="B51" i="23" s="1"/>
  <c r="N13" i="23"/>
  <c r="AH11" i="29"/>
  <c r="B125" i="30"/>
  <c r="T3" i="23"/>
  <c r="C14" i="14" l="1"/>
  <c r="AE20" i="29"/>
  <c r="AE21" i="29"/>
  <c r="AE22" i="29"/>
  <c r="AE23" i="29"/>
  <c r="AE24" i="29"/>
  <c r="AE25" i="29"/>
  <c r="AE26" i="29"/>
  <c r="AE27" i="29"/>
  <c r="AE28" i="29"/>
  <c r="AE29" i="29"/>
  <c r="AE30" i="29"/>
  <c r="AE31" i="29"/>
  <c r="AE32" i="29"/>
  <c r="AE33" i="29"/>
  <c r="AE34" i="29"/>
  <c r="AE35" i="29"/>
  <c r="AE36" i="29"/>
  <c r="AE37" i="29"/>
  <c r="AE38" i="29"/>
  <c r="AE39" i="29"/>
  <c r="AE40" i="29"/>
  <c r="AE41" i="29"/>
  <c r="AE42" i="29"/>
  <c r="AE43" i="29"/>
  <c r="AE44" i="29"/>
  <c r="AE45" i="29"/>
  <c r="AE46" i="29"/>
  <c r="AE47" i="29"/>
  <c r="AE48" i="29"/>
  <c r="AE49" i="29"/>
  <c r="AE50" i="29"/>
  <c r="AE51" i="29"/>
  <c r="AE52" i="29"/>
  <c r="AE53" i="29"/>
  <c r="AE54" i="29"/>
  <c r="AE55" i="29"/>
  <c r="AE56" i="29"/>
  <c r="AE57" i="29"/>
  <c r="AE58" i="29"/>
  <c r="AE59" i="29"/>
  <c r="AE60" i="29"/>
  <c r="AE61" i="29"/>
  <c r="AE62" i="29"/>
  <c r="AE63" i="29"/>
  <c r="AE64" i="29"/>
  <c r="AE65" i="29"/>
  <c r="AE66" i="29"/>
  <c r="AE67" i="29"/>
  <c r="AE68" i="29"/>
  <c r="AE69" i="29"/>
  <c r="AE70" i="29"/>
  <c r="AE71" i="29"/>
  <c r="AE72" i="29"/>
  <c r="AE73" i="29"/>
  <c r="AE74" i="29"/>
  <c r="AE75" i="29"/>
  <c r="AE76" i="29"/>
  <c r="AE77" i="29"/>
  <c r="AE78" i="29"/>
  <c r="AE79" i="29"/>
  <c r="AE80" i="29"/>
  <c r="AE81" i="29"/>
  <c r="AE82" i="29"/>
  <c r="AE83" i="29"/>
  <c r="AE84" i="29"/>
  <c r="AE85" i="29"/>
  <c r="AE86" i="29"/>
  <c r="AE87" i="29"/>
  <c r="AE88" i="29"/>
  <c r="AE89" i="29"/>
  <c r="AE90" i="29"/>
  <c r="AE91" i="29"/>
  <c r="AE92" i="29"/>
  <c r="AE93" i="29"/>
  <c r="AE94" i="29"/>
  <c r="AE95" i="29"/>
  <c r="AE96" i="29"/>
  <c r="AE97" i="29"/>
  <c r="AE98" i="29"/>
  <c r="AE99" i="29"/>
  <c r="AE100" i="29"/>
  <c r="AE101" i="29"/>
  <c r="AE102" i="29"/>
  <c r="AE103" i="29"/>
  <c r="AE104" i="29"/>
  <c r="AE105" i="29"/>
  <c r="AE106" i="29"/>
  <c r="AE107" i="29"/>
  <c r="AE108" i="29"/>
  <c r="AE109" i="29"/>
  <c r="AE110" i="29"/>
  <c r="AE111" i="29"/>
  <c r="AE112" i="29"/>
  <c r="AE113" i="29"/>
  <c r="AE114" i="29"/>
  <c r="AE115" i="29"/>
  <c r="AE116" i="29"/>
  <c r="AE117" i="29"/>
  <c r="AE118" i="29"/>
  <c r="AE119" i="29"/>
  <c r="AE120" i="29"/>
  <c r="AE121" i="29"/>
  <c r="AE122" i="29"/>
  <c r="AE123" i="29"/>
  <c r="AE124" i="29"/>
  <c r="AE125" i="29"/>
  <c r="AE126" i="29"/>
  <c r="AE127" i="29"/>
  <c r="AE128" i="29"/>
  <c r="AE129" i="29"/>
  <c r="AE130" i="29"/>
  <c r="AE131" i="29"/>
  <c r="AE132" i="29"/>
  <c r="AE133" i="29"/>
  <c r="AE134" i="29"/>
  <c r="AE135" i="29"/>
  <c r="AE136" i="29"/>
  <c r="AE137" i="29"/>
  <c r="AE138" i="29"/>
  <c r="G3" i="30" l="1"/>
  <c r="T3" i="14" l="1"/>
  <c r="T2" i="14"/>
  <c r="T2" i="23"/>
  <c r="L3" i="7"/>
  <c r="L2" i="7"/>
  <c r="BD3" i="29"/>
  <c r="BD2" i="29"/>
  <c r="G2" i="30"/>
  <c r="A11" i="14"/>
  <c r="D52" i="23"/>
  <c r="H52" i="23"/>
  <c r="D50" i="23"/>
  <c r="D49" i="23"/>
  <c r="D48" i="23" l="1"/>
  <c r="I50" i="29" l="1"/>
  <c r="I134" i="29"/>
  <c r="I128" i="29"/>
  <c r="I122" i="29"/>
  <c r="I116" i="29"/>
  <c r="I110" i="29"/>
  <c r="I104" i="29"/>
  <c r="I98" i="29"/>
  <c r="I92" i="29"/>
  <c r="I86" i="29"/>
  <c r="I80" i="29"/>
  <c r="I74" i="29"/>
  <c r="I68" i="29"/>
  <c r="I56" i="29"/>
  <c r="I62" i="29"/>
  <c r="I44" i="29"/>
  <c r="I38" i="29"/>
  <c r="I32" i="29"/>
  <c r="I26" i="29"/>
  <c r="I20" i="29"/>
  <c r="E12" i="14" l="1"/>
  <c r="K11" i="29" l="1"/>
  <c r="S25" i="32" l="1"/>
  <c r="S26" i="32" s="1"/>
  <c r="R25" i="32"/>
  <c r="R26" i="32" s="1"/>
  <c r="Q25" i="32"/>
  <c r="Q26" i="32" s="1"/>
  <c r="P25" i="32"/>
  <c r="P26" i="32" s="1"/>
  <c r="O16" i="29"/>
  <c r="Q16" i="29"/>
  <c r="S16" i="29"/>
  <c r="O18" i="29"/>
  <c r="Q18" i="29"/>
  <c r="S18" i="29"/>
  <c r="O20" i="29"/>
  <c r="Q20" i="29"/>
  <c r="S20" i="29"/>
  <c r="O26" i="29"/>
  <c r="Q26" i="29"/>
  <c r="S26" i="29"/>
  <c r="O32" i="29"/>
  <c r="Q32" i="29"/>
  <c r="S32" i="29"/>
  <c r="O38" i="29"/>
  <c r="Q38" i="29"/>
  <c r="S38" i="29"/>
  <c r="O44" i="29"/>
  <c r="Q44" i="29"/>
  <c r="S44" i="29"/>
  <c r="O50" i="29"/>
  <c r="Q50" i="29"/>
  <c r="S50" i="29"/>
  <c r="O56" i="29"/>
  <c r="Q56" i="29"/>
  <c r="S56" i="29"/>
  <c r="O62" i="29"/>
  <c r="Q62" i="29"/>
  <c r="S62" i="29"/>
  <c r="O68" i="29"/>
  <c r="Q68" i="29"/>
  <c r="S68" i="29"/>
  <c r="O74" i="29"/>
  <c r="Q74" i="29"/>
  <c r="S74" i="29"/>
  <c r="O80" i="29"/>
  <c r="AS80" i="29" s="1"/>
  <c r="Q80" i="29"/>
  <c r="S80" i="29"/>
  <c r="O86" i="29"/>
  <c r="AS86" i="29" s="1"/>
  <c r="Q86" i="29"/>
  <c r="S86" i="29"/>
  <c r="O92" i="29"/>
  <c r="AS92" i="29" s="1"/>
  <c r="Q92" i="29"/>
  <c r="S92" i="29"/>
  <c r="O98" i="29"/>
  <c r="AS98" i="29" s="1"/>
  <c r="Q98" i="29"/>
  <c r="S98" i="29"/>
  <c r="O104" i="29"/>
  <c r="AS104" i="29" s="1"/>
  <c r="Q104" i="29"/>
  <c r="S104" i="29"/>
  <c r="O110" i="29"/>
  <c r="AS110" i="29" s="1"/>
  <c r="Q110" i="29"/>
  <c r="S110" i="29"/>
  <c r="O116" i="29"/>
  <c r="AS116" i="29" s="1"/>
  <c r="Q116" i="29"/>
  <c r="S116" i="29"/>
  <c r="O122" i="29"/>
  <c r="AS122" i="29" s="1"/>
  <c r="Q122" i="29"/>
  <c r="S122" i="29"/>
  <c r="O128" i="29"/>
  <c r="AS128" i="29" s="1"/>
  <c r="Q128" i="29"/>
  <c r="S128" i="29"/>
  <c r="O134" i="29"/>
  <c r="AS134" i="29" s="1"/>
  <c r="Q134" i="29"/>
  <c r="S134" i="29"/>
  <c r="K134" i="29"/>
  <c r="K128" i="29"/>
  <c r="K122" i="29"/>
  <c r="K116" i="29"/>
  <c r="K110" i="29"/>
  <c r="K104" i="29"/>
  <c r="K98" i="29"/>
  <c r="K92" i="29"/>
  <c r="K86" i="29"/>
  <c r="K80" i="29"/>
  <c r="AH98" i="29"/>
  <c r="AJ98" i="29"/>
  <c r="AL98" i="29"/>
  <c r="AH99" i="29"/>
  <c r="AJ99" i="29"/>
  <c r="AL99" i="29"/>
  <c r="AH100" i="29"/>
  <c r="AJ100" i="29"/>
  <c r="AL100" i="29"/>
  <c r="AH101" i="29"/>
  <c r="AJ101" i="29"/>
  <c r="AL101" i="29"/>
  <c r="AH102" i="29"/>
  <c r="AJ102" i="29"/>
  <c r="AL102" i="29"/>
  <c r="AH103" i="29"/>
  <c r="AJ103" i="29"/>
  <c r="AL103" i="29"/>
  <c r="AH104" i="29"/>
  <c r="AJ104" i="29"/>
  <c r="AL104" i="29"/>
  <c r="AH105" i="29"/>
  <c r="AJ105" i="29"/>
  <c r="AL105" i="29"/>
  <c r="AH106" i="29"/>
  <c r="AJ106" i="29"/>
  <c r="AL106" i="29"/>
  <c r="AH107" i="29"/>
  <c r="AJ107" i="29"/>
  <c r="AL107" i="29"/>
  <c r="AH108" i="29"/>
  <c r="AJ108" i="29"/>
  <c r="AL108" i="29"/>
  <c r="AH109" i="29"/>
  <c r="AJ109" i="29"/>
  <c r="AL109" i="29"/>
  <c r="AH110" i="29"/>
  <c r="AJ110" i="29"/>
  <c r="AL110" i="29"/>
  <c r="AH111" i="29"/>
  <c r="AJ111" i="29"/>
  <c r="AL111" i="29"/>
  <c r="AH112" i="29"/>
  <c r="AJ112" i="29"/>
  <c r="AL112" i="29"/>
  <c r="AH113" i="29"/>
  <c r="AJ113" i="29"/>
  <c r="AL113" i="29"/>
  <c r="AH114" i="29"/>
  <c r="AJ114" i="29"/>
  <c r="AL114" i="29"/>
  <c r="AH115" i="29"/>
  <c r="AJ115" i="29"/>
  <c r="AL115" i="29"/>
  <c r="AH116" i="29"/>
  <c r="AJ116" i="29"/>
  <c r="AL116" i="29"/>
  <c r="AH117" i="29"/>
  <c r="AJ117" i="29"/>
  <c r="AL117" i="29"/>
  <c r="AH118" i="29"/>
  <c r="AJ118" i="29"/>
  <c r="AL118" i="29"/>
  <c r="AH119" i="29"/>
  <c r="AJ119" i="29"/>
  <c r="AL119" i="29"/>
  <c r="AH120" i="29"/>
  <c r="AJ120" i="29"/>
  <c r="AL120" i="29"/>
  <c r="AH121" i="29"/>
  <c r="AJ121" i="29"/>
  <c r="AL121" i="29"/>
  <c r="AH122" i="29"/>
  <c r="AJ122" i="29"/>
  <c r="AL122" i="29"/>
  <c r="AH123" i="29"/>
  <c r="AJ123" i="29"/>
  <c r="AL123" i="29"/>
  <c r="AH124" i="29"/>
  <c r="AJ124" i="29"/>
  <c r="AL124" i="29"/>
  <c r="AH125" i="29"/>
  <c r="AJ125" i="29"/>
  <c r="AL125" i="29"/>
  <c r="AH126" i="29"/>
  <c r="AJ126" i="29"/>
  <c r="AL126" i="29"/>
  <c r="AH127" i="29"/>
  <c r="AJ127" i="29"/>
  <c r="AL127" i="29"/>
  <c r="AH128" i="29"/>
  <c r="AJ128" i="29"/>
  <c r="AL128" i="29"/>
  <c r="AH129" i="29"/>
  <c r="AJ129" i="29"/>
  <c r="AL129" i="29"/>
  <c r="AH130" i="29"/>
  <c r="AJ130" i="29"/>
  <c r="AL130" i="29"/>
  <c r="AH131" i="29"/>
  <c r="AJ131" i="29"/>
  <c r="AL131" i="29"/>
  <c r="AH132" i="29"/>
  <c r="AJ132" i="29"/>
  <c r="AL132" i="29"/>
  <c r="AH133" i="29"/>
  <c r="AJ133" i="29"/>
  <c r="AL133" i="29"/>
  <c r="AH134" i="29"/>
  <c r="AJ134" i="29"/>
  <c r="AL134" i="29"/>
  <c r="AH135" i="29"/>
  <c r="AJ135" i="29"/>
  <c r="AL135" i="29"/>
  <c r="AH136" i="29"/>
  <c r="AJ136" i="29"/>
  <c r="AL136" i="29"/>
  <c r="AH137" i="29"/>
  <c r="AJ137" i="29"/>
  <c r="AL137" i="29"/>
  <c r="AH138" i="29"/>
  <c r="AJ138" i="29"/>
  <c r="AL138" i="29"/>
  <c r="AH139" i="29"/>
  <c r="AJ139" i="29"/>
  <c r="AL139" i="29"/>
  <c r="AH86" i="29"/>
  <c r="AJ86" i="29"/>
  <c r="AL86" i="29"/>
  <c r="AH87" i="29"/>
  <c r="AJ87" i="29"/>
  <c r="AL87" i="29"/>
  <c r="AH88" i="29"/>
  <c r="AJ88" i="29"/>
  <c r="AL88" i="29"/>
  <c r="AH89" i="29"/>
  <c r="AJ89" i="29"/>
  <c r="AL89" i="29"/>
  <c r="AH90" i="29"/>
  <c r="AJ90" i="29"/>
  <c r="AL90" i="29"/>
  <c r="AH91" i="29"/>
  <c r="AJ91" i="29"/>
  <c r="AL91" i="29"/>
  <c r="AH92" i="29"/>
  <c r="AJ92" i="29"/>
  <c r="AL92" i="29"/>
  <c r="AH93" i="29"/>
  <c r="AJ93" i="29"/>
  <c r="AL93" i="29"/>
  <c r="AH94" i="29"/>
  <c r="AJ94" i="29"/>
  <c r="AL94" i="29"/>
  <c r="AH95" i="29"/>
  <c r="AJ95" i="29"/>
  <c r="AL95" i="29"/>
  <c r="AH96" i="29"/>
  <c r="AJ96" i="29"/>
  <c r="AL96" i="29"/>
  <c r="AH97" i="29"/>
  <c r="AJ97" i="29"/>
  <c r="AL97" i="29"/>
  <c r="AH80" i="29"/>
  <c r="AJ80" i="29"/>
  <c r="AL80" i="29"/>
  <c r="AH81" i="29"/>
  <c r="AJ81" i="29"/>
  <c r="AL81" i="29"/>
  <c r="AH82" i="29"/>
  <c r="AJ82" i="29"/>
  <c r="AL82" i="29"/>
  <c r="AH83" i="29"/>
  <c r="AJ83" i="29"/>
  <c r="AL83" i="29"/>
  <c r="AH84" i="29"/>
  <c r="AJ84" i="29"/>
  <c r="AL84" i="29"/>
  <c r="AH85" i="29"/>
  <c r="AJ85" i="29"/>
  <c r="AL85" i="29"/>
  <c r="U26" i="29" l="1"/>
  <c r="T26" i="29" s="1"/>
  <c r="V26" i="29" s="1"/>
  <c r="W26" i="29" s="1"/>
  <c r="AM121" i="29"/>
  <c r="AM138" i="29"/>
  <c r="U92" i="29"/>
  <c r="T92" i="29" s="1"/>
  <c r="V92" i="29" s="1"/>
  <c r="W92" i="29" s="1"/>
  <c r="AY92" i="29" s="1"/>
  <c r="AO130" i="29"/>
  <c r="AO121" i="29"/>
  <c r="AO113" i="29"/>
  <c r="AO109" i="29"/>
  <c r="AN101" i="29"/>
  <c r="AO136" i="29"/>
  <c r="AM83" i="29"/>
  <c r="AM139" i="29"/>
  <c r="AO139" i="29"/>
  <c r="AN131" i="29"/>
  <c r="AN126" i="29"/>
  <c r="AO114" i="29"/>
  <c r="AN85" i="29"/>
  <c r="AO115" i="29"/>
  <c r="AM108" i="29"/>
  <c r="U62" i="29"/>
  <c r="T62" i="29" s="1"/>
  <c r="V62" i="29" s="1"/>
  <c r="W62" i="29" s="1"/>
  <c r="AM84" i="29"/>
  <c r="AM96" i="29"/>
  <c r="AO131" i="29"/>
  <c r="AO112" i="29"/>
  <c r="AM109" i="29"/>
  <c r="U18" i="29"/>
  <c r="T18" i="29" s="1"/>
  <c r="V18" i="29" s="1"/>
  <c r="W18" i="29" s="1"/>
  <c r="AN139" i="29"/>
  <c r="U80" i="29"/>
  <c r="T80" i="29" s="1"/>
  <c r="V80" i="29" s="1"/>
  <c r="W80" i="29" s="1"/>
  <c r="AY80" i="29" s="1"/>
  <c r="AM97" i="29"/>
  <c r="AN96" i="29"/>
  <c r="AM133" i="29"/>
  <c r="AN133" i="29"/>
  <c r="AM127" i="29"/>
  <c r="AO127" i="29"/>
  <c r="AM119" i="29"/>
  <c r="AM112" i="29"/>
  <c r="AM102" i="29"/>
  <c r="U134" i="29"/>
  <c r="T134" i="29" s="1"/>
  <c r="V134" i="29" s="1"/>
  <c r="W134" i="29" s="1"/>
  <c r="AY134" i="29" s="1"/>
  <c r="U116" i="29"/>
  <c r="T116" i="29" s="1"/>
  <c r="V116" i="29" s="1"/>
  <c r="W116" i="29" s="1"/>
  <c r="AY116" i="29" s="1"/>
  <c r="U16" i="29"/>
  <c r="T16" i="29" s="1"/>
  <c r="V16" i="29" s="1"/>
  <c r="W16" i="29" s="1"/>
  <c r="AN83" i="29"/>
  <c r="AN97" i="29"/>
  <c r="AN89" i="29"/>
  <c r="AN138" i="29"/>
  <c r="U98" i="29"/>
  <c r="T98" i="29" s="1"/>
  <c r="V98" i="29" s="1"/>
  <c r="W98" i="29" s="1"/>
  <c r="AY98" i="29" s="1"/>
  <c r="AM80" i="29"/>
  <c r="AM116" i="29"/>
  <c r="AM91" i="29"/>
  <c r="AM136" i="29"/>
  <c r="AM131" i="29"/>
  <c r="AM118" i="29"/>
  <c r="AM115" i="29"/>
  <c r="AM130" i="29"/>
  <c r="AN118" i="29"/>
  <c r="AN115" i="29"/>
  <c r="AM106" i="29"/>
  <c r="AO108" i="29"/>
  <c r="AN100" i="29"/>
  <c r="AM126" i="29"/>
  <c r="AN125" i="29"/>
  <c r="AM113" i="29"/>
  <c r="AN112" i="29"/>
  <c r="AN109" i="29"/>
  <c r="AM103" i="29"/>
  <c r="AN102" i="29"/>
  <c r="AN91" i="29"/>
  <c r="AN107" i="29"/>
  <c r="AO81" i="29"/>
  <c r="AO82" i="29" s="1"/>
  <c r="AO97" i="29"/>
  <c r="AN113" i="29"/>
  <c r="AO137" i="29"/>
  <c r="AO138" i="29"/>
  <c r="U44" i="29"/>
  <c r="T44" i="29" s="1"/>
  <c r="V44" i="29" s="1"/>
  <c r="W44" i="29" s="1"/>
  <c r="U86" i="29"/>
  <c r="T86" i="29" s="1"/>
  <c r="V86" i="29" s="1"/>
  <c r="W86" i="29" s="1"/>
  <c r="AY86" i="29" s="1"/>
  <c r="U56" i="29"/>
  <c r="T56" i="29" s="1"/>
  <c r="V56" i="29" s="1"/>
  <c r="W56" i="29" s="1"/>
  <c r="AO92" i="29"/>
  <c r="U38" i="29"/>
  <c r="T38" i="29" s="1"/>
  <c r="V38" i="29" s="1"/>
  <c r="W38" i="29" s="1"/>
  <c r="AO80" i="29"/>
  <c r="U110" i="29"/>
  <c r="T110" i="29" s="1"/>
  <c r="V110" i="29" s="1"/>
  <c r="W110" i="29" s="1"/>
  <c r="AY110" i="29" s="1"/>
  <c r="U32" i="29"/>
  <c r="T32" i="29" s="1"/>
  <c r="V32" i="29" s="1"/>
  <c r="W32" i="29" s="1"/>
  <c r="U50" i="29"/>
  <c r="T50" i="29" s="1"/>
  <c r="V50" i="29" s="1"/>
  <c r="W50" i="29" s="1"/>
  <c r="U20" i="29"/>
  <c r="AO104" i="29"/>
  <c r="AO105" i="29" s="1"/>
  <c r="U122" i="29"/>
  <c r="T122" i="29" s="1"/>
  <c r="V122" i="29" s="1"/>
  <c r="W122" i="29" s="1"/>
  <c r="AY122" i="29" s="1"/>
  <c r="AO93" i="29"/>
  <c r="AO111" i="29"/>
  <c r="U68" i="29"/>
  <c r="T68" i="29" s="1"/>
  <c r="V68" i="29" s="1"/>
  <c r="W68" i="29" s="1"/>
  <c r="AM135" i="29"/>
  <c r="AM134" i="29"/>
  <c r="AN134" i="29" s="1"/>
  <c r="AN136" i="29"/>
  <c r="AO135" i="29"/>
  <c r="AM123" i="29"/>
  <c r="AM117" i="29"/>
  <c r="AO117" i="29"/>
  <c r="AN110" i="29"/>
  <c r="AN111" i="29" s="1"/>
  <c r="AM105" i="29"/>
  <c r="AM99" i="29"/>
  <c r="AO99" i="29" s="1"/>
  <c r="AM94" i="29"/>
  <c r="AM93" i="29"/>
  <c r="AM92" i="29"/>
  <c r="AN92" i="29"/>
  <c r="AM88" i="29"/>
  <c r="AM87" i="29"/>
  <c r="AO83" i="29"/>
  <c r="AM82" i="29"/>
  <c r="U128" i="29"/>
  <c r="U104" i="29"/>
  <c r="T104" i="29" s="1"/>
  <c r="V104" i="29" s="1"/>
  <c r="W104" i="29" s="1"/>
  <c r="AY104" i="29" s="1"/>
  <c r="U74" i="29"/>
  <c r="T74" i="29" s="1"/>
  <c r="V74" i="29" s="1"/>
  <c r="W74" i="29" s="1"/>
  <c r="AN95" i="29"/>
  <c r="AO89" i="29"/>
  <c r="AM86" i="29"/>
  <c r="AN86" i="29" s="1"/>
  <c r="AN87" i="29" s="1"/>
  <c r="AN137" i="29"/>
  <c r="AM125" i="29"/>
  <c r="AN121" i="29"/>
  <c r="AN119" i="29"/>
  <c r="AM107" i="29"/>
  <c r="AM100" i="29"/>
  <c r="AM98" i="29"/>
  <c r="AN98" i="29" s="1"/>
  <c r="AN127" i="29"/>
  <c r="AO110" i="29"/>
  <c r="AM137" i="29"/>
  <c r="AM129" i="29"/>
  <c r="AO124" i="29"/>
  <c r="AN120" i="29"/>
  <c r="AN114" i="29"/>
  <c r="AO106" i="29"/>
  <c r="AN103" i="29"/>
  <c r="AM85" i="29"/>
  <c r="AM95" i="29"/>
  <c r="AM89" i="29"/>
  <c r="AN132" i="29"/>
  <c r="AO126" i="29"/>
  <c r="AO118" i="29"/>
  <c r="AN108" i="29"/>
  <c r="AN106" i="29"/>
  <c r="AO101" i="29"/>
  <c r="AM81" i="29"/>
  <c r="AN84" i="29"/>
  <c r="AO96" i="29"/>
  <c r="AO90" i="29"/>
  <c r="AM132" i="29"/>
  <c r="AN130" i="29"/>
  <c r="AM124" i="29"/>
  <c r="AM114" i="29"/>
  <c r="AM110" i="29"/>
  <c r="AN104" i="29"/>
  <c r="AM90" i="29"/>
  <c r="AM128" i="29"/>
  <c r="AM122" i="29"/>
  <c r="AN122" i="29" s="1"/>
  <c r="AN123" i="29" s="1"/>
  <c r="AM120" i="29"/>
  <c r="AM111" i="29"/>
  <c r="AM104" i="29"/>
  <c r="AM101" i="29"/>
  <c r="AN128" i="29"/>
  <c r="AN129" i="29" s="1"/>
  <c r="AO102" i="29"/>
  <c r="AO98" i="29"/>
  <c r="AO119" i="29"/>
  <c r="AO133" i="29"/>
  <c r="AN124" i="29"/>
  <c r="AO120" i="29"/>
  <c r="AO116" i="29"/>
  <c r="AO107" i="29"/>
  <c r="AO132" i="29"/>
  <c r="AO134" i="29"/>
  <c r="AO125" i="29"/>
  <c r="AN116" i="29"/>
  <c r="AO103" i="29"/>
  <c r="AO100" i="29"/>
  <c r="AO94" i="29"/>
  <c r="AO95" i="29"/>
  <c r="AN90" i="29"/>
  <c r="AO91" i="29"/>
  <c r="AN80" i="29"/>
  <c r="AN81" i="29" s="1"/>
  <c r="AN82" i="29" s="1"/>
  <c r="AO85" i="29"/>
  <c r="AO84" i="29"/>
  <c r="AV92" i="29" l="1"/>
  <c r="AV98" i="29"/>
  <c r="AV80" i="29"/>
  <c r="AV104" i="29"/>
  <c r="AV110" i="29"/>
  <c r="AV116" i="29"/>
  <c r="AV86" i="29"/>
  <c r="AV122" i="29"/>
  <c r="AV134" i="29"/>
  <c r="AV128" i="29"/>
  <c r="AO129" i="29"/>
  <c r="AO122" i="29"/>
  <c r="AW122" i="29" s="1"/>
  <c r="AX122" i="29" s="1"/>
  <c r="AO123" i="29"/>
  <c r="AW80" i="29"/>
  <c r="AX80" i="29" s="1"/>
  <c r="AO128" i="29"/>
  <c r="T20" i="29"/>
  <c r="V20" i="29" s="1"/>
  <c r="W20" i="29" s="1"/>
  <c r="AN94" i="29"/>
  <c r="AN88" i="29"/>
  <c r="AN135" i="29"/>
  <c r="AT134" i="29" s="1"/>
  <c r="AU134" i="29" s="1"/>
  <c r="AW134" i="29"/>
  <c r="AX134" i="29" s="1"/>
  <c r="AT128" i="29"/>
  <c r="AU128" i="29" s="1"/>
  <c r="AT122" i="29"/>
  <c r="AU122" i="29" s="1"/>
  <c r="AN117" i="29"/>
  <c r="AT116" i="29" s="1"/>
  <c r="AU116" i="29" s="1"/>
  <c r="AW116" i="29"/>
  <c r="AX116" i="29" s="1"/>
  <c r="AT110" i="29"/>
  <c r="AU110" i="29" s="1"/>
  <c r="AW110" i="29"/>
  <c r="AX110" i="29" s="1"/>
  <c r="AW104" i="29"/>
  <c r="AX104" i="29" s="1"/>
  <c r="AN105" i="29"/>
  <c r="AT104" i="29" s="1"/>
  <c r="AU104" i="29" s="1"/>
  <c r="AN99" i="29"/>
  <c r="AT98" i="29" s="1"/>
  <c r="AU98" i="29" s="1"/>
  <c r="AW98" i="29"/>
  <c r="AX98" i="29" s="1"/>
  <c r="AN93" i="29"/>
  <c r="AT92" i="29" s="1"/>
  <c r="AU92" i="29" s="1"/>
  <c r="AW92" i="29"/>
  <c r="AX92" i="29" s="1"/>
  <c r="AO86" i="29"/>
  <c r="AO87" i="29" s="1"/>
  <c r="AO88" i="29" s="1"/>
  <c r="AT86" i="29"/>
  <c r="AU86" i="29" s="1"/>
  <c r="AT80" i="29"/>
  <c r="AU80" i="29" s="1"/>
  <c r="T128" i="29"/>
  <c r="V128" i="29" s="1"/>
  <c r="W128" i="29" s="1"/>
  <c r="AY128" i="29" s="1"/>
  <c r="AZ122" i="29" l="1"/>
  <c r="AW128" i="29"/>
  <c r="AX128" i="29" s="1"/>
  <c r="AZ128" i="29" s="1"/>
  <c r="AZ80" i="29"/>
  <c r="AZ110" i="29"/>
  <c r="AZ134" i="29"/>
  <c r="AZ116" i="29"/>
  <c r="AZ104" i="29"/>
  <c r="AZ98" i="29"/>
  <c r="AZ92" i="29"/>
  <c r="AW86" i="29"/>
  <c r="AX86" i="29" s="1"/>
  <c r="AZ86" i="29" s="1"/>
  <c r="K74" i="29" l="1"/>
  <c r="K68" i="29"/>
  <c r="K62" i="29"/>
  <c r="K56" i="29"/>
  <c r="K50" i="29"/>
  <c r="AL79" i="29" l="1"/>
  <c r="AJ79" i="29"/>
  <c r="AH79" i="29"/>
  <c r="AL78" i="29"/>
  <c r="AJ78" i="29"/>
  <c r="AH78" i="29"/>
  <c r="AL77" i="29"/>
  <c r="AJ77" i="29"/>
  <c r="AH77" i="29"/>
  <c r="AL76" i="29"/>
  <c r="AJ76" i="29"/>
  <c r="AH76" i="29"/>
  <c r="AL75" i="29"/>
  <c r="AJ75" i="29"/>
  <c r="AH75" i="29"/>
  <c r="AL74" i="29"/>
  <c r="AJ74" i="29"/>
  <c r="AH74" i="29"/>
  <c r="AS74" i="29"/>
  <c r="AL73" i="29"/>
  <c r="AJ73" i="29"/>
  <c r="AH73" i="29"/>
  <c r="AL72" i="29"/>
  <c r="AJ72" i="29"/>
  <c r="AH72" i="29"/>
  <c r="AL71" i="29"/>
  <c r="AJ71" i="29"/>
  <c r="AH71" i="29"/>
  <c r="AL70" i="29"/>
  <c r="AJ70" i="29"/>
  <c r="AH70" i="29"/>
  <c r="AL69" i="29"/>
  <c r="AJ69" i="29"/>
  <c r="AH69" i="29"/>
  <c r="AL68" i="29"/>
  <c r="AJ68" i="29"/>
  <c r="AH68" i="29"/>
  <c r="AS68" i="29"/>
  <c r="AL67" i="29"/>
  <c r="AJ67" i="29"/>
  <c r="AH67" i="29"/>
  <c r="AL66" i="29"/>
  <c r="AJ66" i="29"/>
  <c r="AH66" i="29"/>
  <c r="AL65" i="29"/>
  <c r="AJ65" i="29"/>
  <c r="AH65" i="29"/>
  <c r="AL64" i="29"/>
  <c r="AJ64" i="29"/>
  <c r="AH64" i="29"/>
  <c r="AL63" i="29"/>
  <c r="AJ63" i="29"/>
  <c r="AH63" i="29"/>
  <c r="AL62" i="29"/>
  <c r="AJ62" i="29"/>
  <c r="AH62" i="29"/>
  <c r="AS62" i="29"/>
  <c r="AL61" i="29"/>
  <c r="AJ61" i="29"/>
  <c r="AH61" i="29"/>
  <c r="AL60" i="29"/>
  <c r="AJ60" i="29"/>
  <c r="AH60" i="29"/>
  <c r="AL59" i="29"/>
  <c r="AJ59" i="29"/>
  <c r="AH59" i="29"/>
  <c r="AL58" i="29"/>
  <c r="AJ58" i="29"/>
  <c r="AH58" i="29"/>
  <c r="AL57" i="29"/>
  <c r="AJ57" i="29"/>
  <c r="AH57" i="29"/>
  <c r="AL56" i="29"/>
  <c r="AJ56" i="29"/>
  <c r="AH56" i="29"/>
  <c r="AS56" i="29"/>
  <c r="AL55" i="29"/>
  <c r="AJ55" i="29"/>
  <c r="AH55" i="29"/>
  <c r="AL54" i="29"/>
  <c r="AJ54" i="29"/>
  <c r="AH54" i="29"/>
  <c r="AL53" i="29"/>
  <c r="AJ53" i="29"/>
  <c r="AH53" i="29"/>
  <c r="AL52" i="29"/>
  <c r="AJ52" i="29"/>
  <c r="AH52" i="29"/>
  <c r="AL51" i="29"/>
  <c r="AJ51" i="29"/>
  <c r="AH51" i="29"/>
  <c r="AL50" i="29"/>
  <c r="AJ50" i="29"/>
  <c r="AH50" i="29"/>
  <c r="AS50" i="29"/>
  <c r="AM61" i="29" l="1"/>
  <c r="AO53" i="29"/>
  <c r="AO72" i="29"/>
  <c r="AN77" i="29"/>
  <c r="AM60" i="29"/>
  <c r="AM65" i="29"/>
  <c r="AM79" i="29"/>
  <c r="AO79" i="29"/>
  <c r="AM67" i="29"/>
  <c r="AO71" i="29"/>
  <c r="AO54" i="29"/>
  <c r="AO59" i="29"/>
  <c r="AM72" i="29"/>
  <c r="AM73" i="29"/>
  <c r="AM66" i="29"/>
  <c r="AM55" i="29"/>
  <c r="AN60" i="29"/>
  <c r="AO60" i="29"/>
  <c r="AO70" i="29"/>
  <c r="AO55" i="29"/>
  <c r="AO65" i="29"/>
  <c r="AN73" i="29"/>
  <c r="AO73" i="29"/>
  <c r="AM68" i="29"/>
  <c r="AM69" i="29"/>
  <c r="AO69" i="29"/>
  <c r="AO68" i="29"/>
  <c r="AM75" i="29"/>
  <c r="AM74" i="29"/>
  <c r="AO75" i="29"/>
  <c r="AO76" i="29" s="1"/>
  <c r="AO74" i="29"/>
  <c r="AO62" i="29"/>
  <c r="AO63" i="29"/>
  <c r="AM56" i="29"/>
  <c r="AO56" i="29"/>
  <c r="AN56" i="29"/>
  <c r="AN52" i="29"/>
  <c r="AO52" i="29"/>
  <c r="AM50" i="29"/>
  <c r="AN50" i="29" s="1"/>
  <c r="AN51" i="29" s="1"/>
  <c r="AM77" i="29"/>
  <c r="AM51" i="29"/>
  <c r="AN53" i="29"/>
  <c r="AM63" i="29"/>
  <c r="AM78" i="29"/>
  <c r="AM70" i="29"/>
  <c r="AM76" i="29"/>
  <c r="AN67" i="29"/>
  <c r="AM62" i="29"/>
  <c r="AN62" i="29" s="1"/>
  <c r="AN74" i="29"/>
  <c r="AM54" i="29"/>
  <c r="AM57" i="29"/>
  <c r="AO57" i="29" s="1"/>
  <c r="AO58" i="29" s="1"/>
  <c r="AO61" i="29"/>
  <c r="AN64" i="29"/>
  <c r="AO64" i="29"/>
  <c r="AM64" i="29"/>
  <c r="AN65" i="29"/>
  <c r="AN68" i="29"/>
  <c r="AN69" i="29" s="1"/>
  <c r="AO77" i="29"/>
  <c r="AM59" i="29"/>
  <c r="AN75" i="29"/>
  <c r="AM52" i="29"/>
  <c r="AM58" i="29"/>
  <c r="AN71" i="29"/>
  <c r="AN79" i="29"/>
  <c r="AM53" i="29"/>
  <c r="AN63" i="29"/>
  <c r="AM71" i="29"/>
  <c r="AY50" i="29"/>
  <c r="AY74" i="29"/>
  <c r="AY68" i="29"/>
  <c r="AV56" i="29"/>
  <c r="AY56" i="29"/>
  <c r="AN78" i="29"/>
  <c r="AO78" i="29"/>
  <c r="AV68" i="29"/>
  <c r="AN72" i="29"/>
  <c r="AN70" i="29"/>
  <c r="AV62" i="29"/>
  <c r="AY62" i="29"/>
  <c r="AO67" i="29"/>
  <c r="AN66" i="29"/>
  <c r="AO66" i="29"/>
  <c r="AN59" i="29"/>
  <c r="AN58" i="29"/>
  <c r="AN57" i="29"/>
  <c r="AN61" i="29"/>
  <c r="AV50" i="29"/>
  <c r="AN55" i="29"/>
  <c r="AN54" i="29"/>
  <c r="AN76" i="29" l="1"/>
  <c r="AT68" i="29"/>
  <c r="AU68" i="29" s="1"/>
  <c r="AW68" i="29"/>
  <c r="AX68" i="29" s="1"/>
  <c r="AT74" i="29"/>
  <c r="AU74" i="29" s="1"/>
  <c r="AW74" i="29"/>
  <c r="AX74" i="29" s="1"/>
  <c r="AT62" i="29"/>
  <c r="AU62" i="29" s="1"/>
  <c r="AW62" i="29"/>
  <c r="AX62" i="29" s="1"/>
  <c r="AT56" i="29"/>
  <c r="AU56" i="29" s="1"/>
  <c r="AW56" i="29"/>
  <c r="AX56" i="29" s="1"/>
  <c r="AO50" i="29"/>
  <c r="AO51" i="29"/>
  <c r="AT50" i="29"/>
  <c r="AU50" i="29" s="1"/>
  <c r="AV74" i="29"/>
  <c r="AH44" i="29"/>
  <c r="AH45" i="29"/>
  <c r="AH46" i="29"/>
  <c r="AH47" i="29"/>
  <c r="K44" i="29"/>
  <c r="K38" i="29"/>
  <c r="K32" i="29"/>
  <c r="K26" i="29"/>
  <c r="B210" i="30"/>
  <c r="K20" i="29"/>
  <c r="B193" i="30"/>
  <c r="B176" i="30"/>
  <c r="B159" i="30"/>
  <c r="B142" i="30"/>
  <c r="AL49" i="29"/>
  <c r="AJ49" i="29"/>
  <c r="AH49" i="29"/>
  <c r="AL48" i="29"/>
  <c r="AJ48" i="29"/>
  <c r="AH48" i="29"/>
  <c r="AL47" i="29"/>
  <c r="AJ47" i="29"/>
  <c r="AL46" i="29"/>
  <c r="AJ46" i="29"/>
  <c r="AL45" i="29"/>
  <c r="AJ45" i="29"/>
  <c r="AL44" i="29"/>
  <c r="AJ44" i="29"/>
  <c r="AS44" i="29"/>
  <c r="AL43" i="29"/>
  <c r="AJ43" i="29"/>
  <c r="AH43" i="29"/>
  <c r="AL42" i="29"/>
  <c r="AJ42" i="29"/>
  <c r="AH42" i="29"/>
  <c r="AL41" i="29"/>
  <c r="AJ41" i="29"/>
  <c r="AH41" i="29"/>
  <c r="AL40" i="29"/>
  <c r="AJ40" i="29"/>
  <c r="AH40" i="29"/>
  <c r="AL39" i="29"/>
  <c r="AJ39" i="29"/>
  <c r="AH39" i="29"/>
  <c r="AL38" i="29"/>
  <c r="AJ38" i="29"/>
  <c r="AH38" i="29"/>
  <c r="AS38" i="29"/>
  <c r="AL37" i="29"/>
  <c r="AJ37" i="29"/>
  <c r="AH37" i="29"/>
  <c r="AL36" i="29"/>
  <c r="AJ36" i="29"/>
  <c r="AH36" i="29"/>
  <c r="AL35" i="29"/>
  <c r="AJ35" i="29"/>
  <c r="AH35" i="29"/>
  <c r="AL34" i="29"/>
  <c r="AJ34" i="29"/>
  <c r="AH34" i="29"/>
  <c r="AL33" i="29"/>
  <c r="AJ33" i="29"/>
  <c r="AH33" i="29"/>
  <c r="AL32" i="29"/>
  <c r="AJ32" i="29"/>
  <c r="AH32" i="29"/>
  <c r="AS32" i="29"/>
  <c r="AL31" i="29"/>
  <c r="AJ31" i="29"/>
  <c r="AH31" i="29"/>
  <c r="AL30" i="29"/>
  <c r="AJ30" i="29"/>
  <c r="AH30" i="29"/>
  <c r="AL29" i="29"/>
  <c r="AJ29" i="29"/>
  <c r="AH29" i="29"/>
  <c r="AL28" i="29"/>
  <c r="AJ28" i="29"/>
  <c r="AH28" i="29"/>
  <c r="AL27" i="29"/>
  <c r="AJ27" i="29"/>
  <c r="AH27" i="29"/>
  <c r="AL26" i="29"/>
  <c r="AJ26" i="29"/>
  <c r="AH26" i="29"/>
  <c r="AS26" i="29"/>
  <c r="AL25" i="29"/>
  <c r="AJ25" i="29"/>
  <c r="AH25" i="29"/>
  <c r="AL24" i="29"/>
  <c r="AJ24" i="29"/>
  <c r="AH24" i="29"/>
  <c r="AL23" i="29"/>
  <c r="AJ23" i="29"/>
  <c r="AH23" i="29"/>
  <c r="AL22" i="29"/>
  <c r="AJ22" i="29"/>
  <c r="AH22" i="29"/>
  <c r="AL21" i="29"/>
  <c r="AJ21" i="29"/>
  <c r="AH21" i="29"/>
  <c r="AL20" i="29"/>
  <c r="AJ20" i="29"/>
  <c r="AH20" i="29"/>
  <c r="AS20" i="29"/>
  <c r="K18" i="29"/>
  <c r="K16" i="29"/>
  <c r="K15" i="29"/>
  <c r="K14" i="29"/>
  <c r="B108" i="30"/>
  <c r="B91" i="30"/>
  <c r="B74" i="30"/>
  <c r="K13" i="29"/>
  <c r="B57" i="30"/>
  <c r="B40" i="30"/>
  <c r="B22" i="30"/>
  <c r="AM46" i="29" l="1"/>
  <c r="AM25" i="29"/>
  <c r="AM30" i="29"/>
  <c r="AM49" i="29"/>
  <c r="AO27" i="29"/>
  <c r="AO31" i="29"/>
  <c r="AM31" i="29"/>
  <c r="AO36" i="29"/>
  <c r="AM36" i="29"/>
  <c r="AO41" i="29"/>
  <c r="AO47" i="29"/>
  <c r="AO37" i="29"/>
  <c r="AO42" i="29"/>
  <c r="AO21" i="29"/>
  <c r="AO46" i="29"/>
  <c r="AM24" i="29"/>
  <c r="AM34" i="29"/>
  <c r="AM23" i="29"/>
  <c r="AO29" i="29"/>
  <c r="AO34" i="29"/>
  <c r="AM43" i="29"/>
  <c r="AO30" i="29"/>
  <c r="AO35" i="29"/>
  <c r="AN49" i="29"/>
  <c r="AO49" i="29"/>
  <c r="AW50" i="29"/>
  <c r="AX50" i="29" s="1"/>
  <c r="AZ50" i="29" s="1"/>
  <c r="AO43" i="29"/>
  <c r="AO28" i="29"/>
  <c r="AO48" i="29"/>
  <c r="AZ62" i="29"/>
  <c r="AZ56" i="29"/>
  <c r="AZ68" i="29"/>
  <c r="AZ74" i="29"/>
  <c r="AM45" i="29"/>
  <c r="AM44" i="29"/>
  <c r="AO44" i="29"/>
  <c r="AO45" i="29" s="1"/>
  <c r="AO38" i="29"/>
  <c r="AO40" i="29" s="1"/>
  <c r="AO32" i="29"/>
  <c r="AM21" i="29"/>
  <c r="AM35" i="29"/>
  <c r="AM20" i="29"/>
  <c r="AO24" i="29"/>
  <c r="AM38" i="29"/>
  <c r="AN38" i="29" s="1"/>
  <c r="AO22" i="29"/>
  <c r="AM37" i="29"/>
  <c r="AN25" i="29"/>
  <c r="AN30" i="29"/>
  <c r="AM32" i="29"/>
  <c r="AM47" i="29"/>
  <c r="AO23" i="29"/>
  <c r="AM22" i="29"/>
  <c r="AM26" i="29"/>
  <c r="AN26" i="29" s="1"/>
  <c r="AM28" i="29"/>
  <c r="AM40" i="29"/>
  <c r="AN42" i="29"/>
  <c r="AM48" i="29"/>
  <c r="AO25" i="29"/>
  <c r="AN23" i="29"/>
  <c r="AM29" i="29"/>
  <c r="AN32" i="29"/>
  <c r="AO26" i="29"/>
  <c r="AN36" i="29"/>
  <c r="AM27" i="29"/>
  <c r="AM33" i="29"/>
  <c r="AO33" i="29" s="1"/>
  <c r="AM41" i="29"/>
  <c r="AO20" i="29"/>
  <c r="AM39" i="29"/>
  <c r="AM42" i="29"/>
  <c r="AN46" i="29"/>
  <c r="AN44" i="29"/>
  <c r="AV44" i="29"/>
  <c r="AV38" i="29"/>
  <c r="AY26" i="29"/>
  <c r="AY20" i="29"/>
  <c r="AN48" i="29"/>
  <c r="AN47" i="29"/>
  <c r="AN41" i="29"/>
  <c r="AN43" i="29"/>
  <c r="AV32" i="29"/>
  <c r="AY32" i="29"/>
  <c r="AN35" i="29"/>
  <c r="AN34" i="29"/>
  <c r="AN37" i="29"/>
  <c r="AN29" i="29"/>
  <c r="AN28" i="29"/>
  <c r="AN27" i="29"/>
  <c r="AN31" i="29"/>
  <c r="AN21" i="29"/>
  <c r="AN20" i="29"/>
  <c r="AN24" i="29"/>
  <c r="AW32" i="29" l="1"/>
  <c r="AX32" i="29" s="1"/>
  <c r="AN22" i="29"/>
  <c r="AN45" i="29"/>
  <c r="AT44" i="29" s="1"/>
  <c r="AU44" i="29" s="1"/>
  <c r="AO39" i="29"/>
  <c r="AW38" i="29" s="1"/>
  <c r="AX38" i="29" s="1"/>
  <c r="AN39" i="29"/>
  <c r="AN40" i="29" s="1"/>
  <c r="AN33" i="29"/>
  <c r="AT32" i="29" s="1"/>
  <c r="AU32" i="29" s="1"/>
  <c r="AW26" i="29"/>
  <c r="AX26" i="29" s="1"/>
  <c r="AT26" i="29"/>
  <c r="AU26" i="29" s="1"/>
  <c r="AT20" i="29"/>
  <c r="AU20" i="29" s="1"/>
  <c r="AW20" i="29"/>
  <c r="AX20" i="29" s="1"/>
  <c r="AW44" i="29"/>
  <c r="AX44" i="29" s="1"/>
  <c r="AY44" i="29"/>
  <c r="AY38" i="29"/>
  <c r="AV26" i="29"/>
  <c r="AV20" i="29"/>
  <c r="AZ32" i="29" l="1"/>
  <c r="AZ44" i="29"/>
  <c r="AT38" i="29"/>
  <c r="AU38" i="29" s="1"/>
  <c r="AZ38" i="29" s="1"/>
  <c r="AZ26" i="29"/>
  <c r="AZ20" i="29"/>
  <c r="C11" i="7" l="1"/>
  <c r="C12" i="14" s="1"/>
  <c r="B52" i="23"/>
  <c r="C10" i="7"/>
  <c r="C11" i="14" s="1"/>
  <c r="B48" i="23" l="1"/>
  <c r="B50" i="23"/>
  <c r="B49" i="23"/>
  <c r="I13" i="14" l="1"/>
  <c r="D11" i="14" l="1"/>
  <c r="I11" i="14"/>
  <c r="AJ12" i="29" l="1"/>
  <c r="AJ13" i="29"/>
  <c r="AJ14" i="29"/>
  <c r="AJ15" i="29"/>
  <c r="AJ16" i="29"/>
  <c r="AJ17" i="29"/>
  <c r="AJ18" i="29"/>
  <c r="AJ19" i="29"/>
  <c r="AJ11" i="29"/>
  <c r="AL11" i="29"/>
  <c r="AH12" i="29" l="1"/>
  <c r="S13" i="29" l="1"/>
  <c r="S14" i="29"/>
  <c r="S15" i="29"/>
  <c r="S11" i="29"/>
  <c r="Q13" i="29"/>
  <c r="Q14" i="29"/>
  <c r="Q15" i="29"/>
  <c r="Q11" i="29"/>
  <c r="O13" i="29"/>
  <c r="O14" i="29"/>
  <c r="O15" i="29"/>
  <c r="O11" i="29"/>
  <c r="AL12" i="29"/>
  <c r="AL13" i="29"/>
  <c r="AL14" i="29"/>
  <c r="AL15" i="29"/>
  <c r="AM15" i="29" s="1"/>
  <c r="AL16" i="29"/>
  <c r="AM16" i="29" s="1"/>
  <c r="AL17" i="29"/>
  <c r="AM17" i="29" s="1"/>
  <c r="AL18" i="29"/>
  <c r="AM18" i="29" s="1"/>
  <c r="AL19" i="29"/>
  <c r="AM19" i="29" s="1"/>
  <c r="AH13" i="29"/>
  <c r="AH14" i="29"/>
  <c r="AH15" i="29"/>
  <c r="AH16" i="29"/>
  <c r="AH17" i="29"/>
  <c r="AH18" i="29"/>
  <c r="AH19" i="29"/>
  <c r="AO16" i="29" l="1"/>
  <c r="AO17" i="29" s="1"/>
  <c r="AO18" i="29"/>
  <c r="AO19" i="29" s="1"/>
  <c r="U14" i="29"/>
  <c r="U11" i="29"/>
  <c r="U13" i="29"/>
  <c r="U15" i="29"/>
  <c r="AM14" i="29"/>
  <c r="AN14" i="29" s="1"/>
  <c r="AM12" i="29"/>
  <c r="AN18" i="29"/>
  <c r="AN19" i="29" s="1"/>
  <c r="AN16" i="29"/>
  <c r="AN17" i="29" s="1"/>
  <c r="AN15" i="29"/>
  <c r="AM13" i="29"/>
  <c r="AN13" i="29" s="1"/>
  <c r="AM11" i="29"/>
  <c r="T11" i="29" l="1"/>
  <c r="V11" i="29" s="1"/>
  <c r="AO11" i="29"/>
  <c r="AO12" i="29" s="1"/>
  <c r="T14" i="29"/>
  <c r="AO14" i="29"/>
  <c r="T15" i="29"/>
  <c r="AO15" i="29"/>
  <c r="T13" i="29"/>
  <c r="AO13" i="29"/>
  <c r="AT15" i="29"/>
  <c r="AU15" i="29" s="1"/>
  <c r="AW18" i="29"/>
  <c r="AX18" i="29" s="1"/>
  <c r="AT18" i="29"/>
  <c r="AU18" i="29" s="1"/>
  <c r="AT16" i="29"/>
  <c r="AU16" i="29" s="1"/>
  <c r="AZ18" i="29" l="1"/>
  <c r="AW16" i="29"/>
  <c r="AX16" i="29" s="1"/>
  <c r="AZ16" i="29" s="1"/>
  <c r="AW15" i="29"/>
  <c r="AX15" i="29" s="1"/>
  <c r="AZ15" i="29" s="1"/>
  <c r="AT13" i="29"/>
  <c r="AU13" i="29" s="1"/>
  <c r="B11" i="14"/>
  <c r="AT14" i="29" l="1"/>
  <c r="AU14" i="29" s="1"/>
  <c r="AS18" i="29"/>
  <c r="AS16" i="29"/>
  <c r="AS14" i="29"/>
  <c r="AW14" i="29" l="1"/>
  <c r="AX14" i="29" s="1"/>
  <c r="AZ14" i="29" s="1"/>
  <c r="AN11" i="29"/>
  <c r="AS13" i="29"/>
  <c r="V13" i="29"/>
  <c r="AV13" i="29"/>
  <c r="AV18" i="29"/>
  <c r="AS15" i="29"/>
  <c r="AY18" i="29" l="1"/>
  <c r="W13" i="29"/>
  <c r="AY13" i="29" s="1"/>
  <c r="AN12" i="29"/>
  <c r="AV15" i="29"/>
  <c r="AV14" i="29"/>
  <c r="AV16" i="29"/>
  <c r="V14" i="29"/>
  <c r="V15" i="29"/>
  <c r="AY16" i="29" l="1"/>
  <c r="W14" i="29"/>
  <c r="AY14" i="29" s="1"/>
  <c r="W15" i="29"/>
  <c r="AY15" i="29" s="1"/>
  <c r="AS11" i="29"/>
  <c r="AV11" i="29" l="1"/>
  <c r="AW13" i="29"/>
  <c r="AX13" i="29" s="1"/>
  <c r="AZ13" i="29" s="1"/>
  <c r="AT11" i="29" l="1"/>
  <c r="AU11" i="29" s="1"/>
  <c r="W11" i="29"/>
  <c r="AY11" i="29" s="1"/>
  <c r="C9" i="23"/>
  <c r="AW11" i="29" l="1"/>
  <c r="AX11" i="29" s="1"/>
  <c r="AZ11" i="29" s="1"/>
  <c r="T26" i="32"/>
  <c r="F13" i="14" l="1"/>
  <c r="F12" i="14"/>
  <c r="F11" i="14"/>
  <c r="E11" i="14" l="1"/>
  <c r="D13" i="14"/>
  <c r="D12" i="14"/>
  <c r="C52" i="23"/>
  <c r="C50" i="23"/>
  <c r="C49" i="23"/>
  <c r="C48" i="23"/>
  <c r="C34" i="23"/>
  <c r="C21" i="23"/>
  <c r="C15" i="23"/>
  <c r="L46" i="7"/>
  <c r="L47" i="7" s="1"/>
  <c r="E52" i="23" s="1"/>
  <c r="H46" i="7"/>
  <c r="H47" i="7" s="1"/>
  <c r="K10" i="7" s="1"/>
  <c r="F52" i="23" l="1"/>
  <c r="CJ58" i="23"/>
  <c r="CJ92" i="23" l="1"/>
  <c r="CI92" i="23" l="1"/>
  <c r="CI88" i="23"/>
  <c r="CJ88" i="23"/>
  <c r="CI80" i="23"/>
  <c r="CJ80" i="23"/>
  <c r="CJ72" i="23"/>
  <c r="CI72" i="23"/>
  <c r="CJ64" i="23"/>
  <c r="CI64" i="23"/>
  <c r="CI87" i="23"/>
  <c r="CJ87" i="23"/>
  <c r="CI71" i="23"/>
  <c r="CJ71" i="23"/>
  <c r="CJ86" i="23"/>
  <c r="CI86" i="23"/>
  <c r="CJ78" i="23"/>
  <c r="CI78" i="23"/>
  <c r="CJ70" i="23"/>
  <c r="CI70" i="23"/>
  <c r="CJ62" i="23"/>
  <c r="CI62" i="23"/>
  <c r="CI85" i="23"/>
  <c r="CJ85" i="23"/>
  <c r="CI77" i="23"/>
  <c r="CJ77" i="23"/>
  <c r="CI69" i="23"/>
  <c r="CJ69" i="23"/>
  <c r="CJ61" i="23"/>
  <c r="CI84" i="23"/>
  <c r="CJ84" i="23"/>
  <c r="CI76" i="23"/>
  <c r="CJ76" i="23"/>
  <c r="CI68" i="23"/>
  <c r="CJ68" i="23"/>
  <c r="CI60" i="23"/>
  <c r="CJ60" i="23"/>
  <c r="CI61" i="23"/>
  <c r="CI91" i="23"/>
  <c r="CJ91" i="23"/>
  <c r="CI83" i="23"/>
  <c r="CJ83" i="23"/>
  <c r="CI75" i="23"/>
  <c r="CJ75" i="23"/>
  <c r="CI67" i="23"/>
  <c r="CJ67" i="23"/>
  <c r="CJ59" i="23"/>
  <c r="CI79" i="23"/>
  <c r="CJ79" i="23"/>
  <c r="CI63" i="23"/>
  <c r="CJ63" i="23"/>
  <c r="CI90" i="23"/>
  <c r="CJ90" i="23"/>
  <c r="CI82" i="23"/>
  <c r="CJ82" i="23"/>
  <c r="CI74" i="23"/>
  <c r="CJ74" i="23"/>
  <c r="CI66" i="23"/>
  <c r="CJ66" i="23"/>
  <c r="CI59" i="23"/>
  <c r="CI89" i="23"/>
  <c r="CJ89" i="23"/>
  <c r="CI81" i="23"/>
  <c r="CJ81" i="23"/>
  <c r="CI73" i="23"/>
  <c r="CJ73" i="23"/>
  <c r="CI65" i="23"/>
  <c r="CJ65" i="23"/>
  <c r="N43" i="23" l="1"/>
  <c r="O43" i="23" s="1"/>
  <c r="N42" i="23"/>
  <c r="O42" i="23" s="1"/>
  <c r="N41" i="23"/>
  <c r="O41" i="23" s="1"/>
  <c r="N40" i="23"/>
  <c r="O40" i="23" s="1"/>
  <c r="N39" i="23"/>
  <c r="O39" i="23" s="1"/>
  <c r="N38" i="23"/>
  <c r="O38" i="23" s="1"/>
  <c r="N32" i="23"/>
  <c r="O32" i="23" s="1"/>
  <c r="N26" i="23"/>
  <c r="O26" i="23" s="1"/>
  <c r="N25" i="23"/>
  <c r="O25" i="23" s="1"/>
  <c r="Q25" i="23" s="1"/>
  <c r="N19" i="23"/>
  <c r="O19" i="23" s="1"/>
  <c r="Q19" i="23" s="1"/>
  <c r="O13" i="23"/>
  <c r="Q13" i="23" s="1"/>
  <c r="I12" i="14" l="1"/>
  <c r="Q43" i="23"/>
  <c r="Q42" i="23"/>
  <c r="Q41" i="23"/>
  <c r="Q40" i="23"/>
  <c r="Q39" i="23"/>
  <c r="Q38" i="23"/>
  <c r="Q32" i="23"/>
  <c r="Q26" i="23"/>
  <c r="R41" i="23" l="1"/>
  <c r="S41" i="23"/>
  <c r="S42" i="23"/>
  <c r="R42" i="23"/>
  <c r="S40" i="23"/>
  <c r="R40" i="23"/>
  <c r="R38" i="23"/>
  <c r="S38" i="23"/>
  <c r="S43" i="23"/>
  <c r="R43" i="23"/>
  <c r="S39" i="23"/>
  <c r="R39" i="23"/>
  <c r="R32" i="23"/>
  <c r="L14" i="14" s="1"/>
  <c r="S32" i="23"/>
  <c r="R25" i="23"/>
  <c r="L13" i="14" s="1"/>
  <c r="S25" i="23"/>
  <c r="S26" i="23"/>
  <c r="R26" i="23"/>
  <c r="R19" i="23"/>
  <c r="L12" i="14" s="1"/>
  <c r="S19" i="23"/>
  <c r="R13" i="23"/>
  <c r="L11" i="14" s="1"/>
  <c r="S13" i="23"/>
  <c r="T38" i="23" l="1"/>
  <c r="U38" i="23" s="1"/>
  <c r="T32" i="23"/>
  <c r="U32" i="23" s="1"/>
  <c r="G51" i="23" s="1"/>
  <c r="T25" i="23"/>
  <c r="U25" i="23" s="1"/>
  <c r="G50" i="23" s="1"/>
  <c r="T19" i="23"/>
  <c r="U19" i="23" s="1"/>
  <c r="G49" i="23" s="1"/>
  <c r="T13" i="23"/>
  <c r="U13" i="23" s="1"/>
  <c r="G48" i="23" s="1"/>
  <c r="M14" i="14" l="1"/>
  <c r="J51" i="23"/>
  <c r="N14" i="14" s="1"/>
  <c r="G52" i="23"/>
  <c r="I52" i="23" s="1"/>
  <c r="J48" i="23"/>
  <c r="N11" i="14" s="1"/>
  <c r="J50" i="23"/>
  <c r="N13" i="14" s="1"/>
  <c r="J49" i="23"/>
  <c r="N12" i="14" s="1"/>
  <c r="M13" i="14"/>
  <c r="M12" i="14"/>
  <c r="K52" i="23" l="1"/>
  <c r="J52" i="23"/>
  <c r="M11" i="14"/>
  <c r="K46" i="7"/>
  <c r="K47" i="7" s="1"/>
  <c r="K13" i="7" s="1"/>
  <c r="J46" i="7"/>
  <c r="J47" i="7" s="1"/>
  <c r="I46" i="7"/>
  <c r="I47" i="7" s="1"/>
  <c r="K11" i="7" s="1"/>
  <c r="E49" i="23" s="1"/>
  <c r="E51" i="23" l="1"/>
  <c r="L13" i="7"/>
  <c r="M13" i="7" s="1"/>
  <c r="K12" i="7"/>
  <c r="E50" i="23" s="1"/>
  <c r="F50" i="23" s="1"/>
  <c r="E48" i="23"/>
  <c r="I48" i="23" s="1"/>
  <c r="CI58" i="23"/>
  <c r="J14" i="14" l="1"/>
  <c r="O14" i="14" s="1"/>
  <c r="K51" i="23"/>
  <c r="F51" i="23"/>
  <c r="I51" i="23" s="1"/>
  <c r="J13" i="14"/>
  <c r="O13" i="14" s="1"/>
  <c r="I50" i="23"/>
  <c r="P13" i="14" s="1"/>
  <c r="K50" i="23"/>
  <c r="L12" i="7"/>
  <c r="M12" i="7" s="1"/>
  <c r="F48" i="23"/>
  <c r="K48" i="23"/>
  <c r="L10" i="7"/>
  <c r="M10" i="7" s="1"/>
  <c r="K13" i="14"/>
  <c r="L11" i="7"/>
  <c r="M11" i="7" s="1"/>
  <c r="K49" i="23"/>
  <c r="P14" i="14" l="1"/>
  <c r="K14" i="14"/>
  <c r="J12" i="14"/>
  <c r="O12" i="14" s="1"/>
  <c r="F49" i="23"/>
  <c r="J11" i="14"/>
  <c r="O11" i="14" s="1"/>
  <c r="I49" i="23" l="1"/>
  <c r="P12" i="14" s="1"/>
  <c r="K12" i="14"/>
  <c r="K11" i="14"/>
  <c r="P11" i="14"/>
  <c r="J288" i="7"/>
  <c r="J287" i="7"/>
  <c r="J311" i="7"/>
  <c r="J289" i="7"/>
  <c r="J290" i="7"/>
  <c r="J291" i="7"/>
  <c r="J292" i="7"/>
  <c r="J293" i="7"/>
  <c r="J294" i="7"/>
  <c r="J295" i="7"/>
  <c r="J296" i="7"/>
  <c r="J297" i="7"/>
  <c r="J298" i="7"/>
  <c r="J299" i="7"/>
  <c r="J300" i="7"/>
  <c r="J301" i="7"/>
  <c r="J302" i="7"/>
  <c r="J303" i="7"/>
  <c r="J304" i="7"/>
  <c r="J305" i="7"/>
  <c r="J306" i="7"/>
  <c r="J307" i="7"/>
  <c r="J308" i="7"/>
  <c r="J309" i="7"/>
  <c r="J310" i="7"/>
</calcChain>
</file>

<file path=xl/comments1.xml><?xml version="1.0" encoding="utf-8"?>
<comments xmlns="http://schemas.openxmlformats.org/spreadsheetml/2006/main">
  <authors>
    <author>Natalia Irina Vanegas Pinzón</author>
    <author>Alejandra</author>
    <author>LUZMA</author>
  </authors>
  <commentList>
    <comment ref="A8" authorId="0" shapeId="0">
      <text>
        <r>
          <rPr>
            <b/>
            <sz val="9"/>
            <color indexed="81"/>
            <rFont val="Tahoma"/>
            <family val="2"/>
          </rPr>
          <t>Escriba el nombre del proceso sobre el cual se realizará la gestión del riesgo.</t>
        </r>
      </text>
    </comment>
    <comment ref="B8" authorId="0" shapeId="0">
      <text>
        <r>
          <rPr>
            <b/>
            <sz val="9"/>
            <color indexed="81"/>
            <rFont val="Tahoma"/>
            <family val="2"/>
          </rPr>
          <t>Indique el objetivo estratégico al cual se va a identificar el riesgo y/o al que se asocian los riesgos del proceso.</t>
        </r>
      </text>
    </comment>
    <comment ref="C8" authorId="0" shapeId="0">
      <text>
        <r>
          <rPr>
            <sz val="10"/>
            <color indexed="81"/>
            <rFont val="Tahoma"/>
            <family val="2"/>
          </rPr>
          <t>Escriba el objetivo del proceso</t>
        </r>
      </text>
    </comment>
    <comment ref="BF8" authorId="1" shapeId="0">
      <text>
        <r>
          <rPr>
            <sz val="10"/>
            <color indexed="81"/>
            <rFont val="Tahoma"/>
            <family val="2"/>
          </rPr>
          <t>Son las acciones que se implementaran en caso de que el riesgo se materializace.</t>
        </r>
      </text>
    </comment>
    <comment ref="G10" authorId="1" shapeId="0">
      <text>
        <r>
          <rPr>
            <sz val="10"/>
            <color indexed="81"/>
            <rFont val="Tahoma"/>
            <family val="2"/>
          </rPr>
          <t>Relacionar el producto asociado a la situación de riesgo</t>
        </r>
      </text>
    </comment>
    <comment ref="I10" authorId="0" shapeId="0">
      <text>
        <r>
          <rPr>
            <sz val="10"/>
            <color indexed="81"/>
            <rFont val="Tahoma"/>
            <family val="2"/>
          </rPr>
          <t>Registrar riesgo de identificación RG-RF-RLA-FT</t>
        </r>
      </text>
    </comment>
    <comment ref="L10" authorId="1" shapeId="0">
      <text>
        <r>
          <rPr>
            <sz val="10"/>
            <color indexed="81"/>
            <rFont val="Tahoma"/>
            <family val="2"/>
          </rPr>
          <t>Es una alerta temprana que indica si un riesgo de gestión está aumentando o disminuyendo. Determina la materialización del riesgo</t>
        </r>
      </text>
    </comment>
    <comment ref="N10" authorId="2" shapeId="0">
      <text>
        <r>
          <rPr>
            <b/>
            <sz val="10"/>
            <color indexed="81"/>
            <rFont val="Tahoma"/>
            <family val="2"/>
          </rPr>
          <t>Muy Baja:</t>
        </r>
        <r>
          <rPr>
            <sz val="10"/>
            <color indexed="81"/>
            <rFont val="Tahoma"/>
            <family val="2"/>
          </rPr>
          <t xml:space="preserve"> La actividad que conlleva el riesgo se ejecuta como máximo 5 veces al año. 20%
</t>
        </r>
        <r>
          <rPr>
            <b/>
            <sz val="10"/>
            <color indexed="81"/>
            <rFont val="Tahoma"/>
            <family val="2"/>
          </rPr>
          <t xml:space="preserve">Baja: </t>
        </r>
        <r>
          <rPr>
            <sz val="10"/>
            <color indexed="81"/>
            <rFont val="Tahoma"/>
            <family val="2"/>
          </rPr>
          <t xml:space="preserve">La actividad/producto/activo que conlleva el riesgo se ejecuta/genera de 6 a 40  veces por año. 40%
</t>
        </r>
        <r>
          <rPr>
            <b/>
            <sz val="10"/>
            <color indexed="81"/>
            <rFont val="Tahoma"/>
            <family val="2"/>
          </rPr>
          <t>Media:</t>
        </r>
        <r>
          <rPr>
            <sz val="10"/>
            <color indexed="81"/>
            <rFont val="Tahoma"/>
            <family val="2"/>
          </rPr>
          <t xml:space="preserve"> La actividad/producto/activo que conlleva el riesgo se ejecuta/genera de 41 a 200 veces por año. 60%
</t>
        </r>
        <r>
          <rPr>
            <b/>
            <sz val="10"/>
            <color indexed="81"/>
            <rFont val="Tahoma"/>
            <family val="2"/>
          </rPr>
          <t xml:space="preserve">Alta: </t>
        </r>
        <r>
          <rPr>
            <sz val="10"/>
            <color indexed="81"/>
            <rFont val="Tahoma"/>
            <family val="2"/>
          </rPr>
          <t xml:space="preserve">La actividad/producto que conlleva el riesgo se ejecuta de 201 a 500 veces por año. 80%
</t>
        </r>
        <r>
          <rPr>
            <b/>
            <sz val="10"/>
            <color indexed="81"/>
            <rFont val="Tahoma"/>
            <family val="2"/>
          </rPr>
          <t>Muy Alta:</t>
        </r>
        <r>
          <rPr>
            <sz val="10"/>
            <color indexed="81"/>
            <rFont val="Tahoma"/>
            <family val="2"/>
          </rPr>
          <t xml:space="preserve"> La actividad/producto  que conlleva el riesgo se ejecuta más de  501 veces por año. 100%
</t>
        </r>
      </text>
    </comment>
    <comment ref="P10" authorId="0" shapeId="0">
      <text>
        <r>
          <rPr>
            <b/>
            <sz val="10"/>
            <color indexed="81"/>
            <rFont val="Tahoma"/>
            <family val="2"/>
          </rPr>
          <t>Leve:</t>
        </r>
        <r>
          <rPr>
            <sz val="10"/>
            <color indexed="81"/>
            <rFont val="Tahoma"/>
            <family val="2"/>
          </rPr>
          <t xml:space="preserve"> Afectación menor a 10 SMLMV  20%
</t>
        </r>
        <r>
          <rPr>
            <b/>
            <sz val="10"/>
            <color indexed="81"/>
            <rFont val="Tahoma"/>
            <family val="2"/>
          </rPr>
          <t>Menor:</t>
        </r>
        <r>
          <rPr>
            <sz val="10"/>
            <color indexed="81"/>
            <rFont val="Tahoma"/>
            <family val="2"/>
          </rPr>
          <t xml:space="preserve"> Entre 10 y 50 SMLMV  40%
</t>
        </r>
        <r>
          <rPr>
            <b/>
            <sz val="10"/>
            <color indexed="81"/>
            <rFont val="Tahoma"/>
            <family val="2"/>
          </rPr>
          <t>Moderado:</t>
        </r>
        <r>
          <rPr>
            <sz val="10"/>
            <color indexed="81"/>
            <rFont val="Tahoma"/>
            <family val="2"/>
          </rPr>
          <t xml:space="preserve"> Entre 50 y 100 SMLMV  60%
</t>
        </r>
        <r>
          <rPr>
            <b/>
            <sz val="10"/>
            <color indexed="81"/>
            <rFont val="Tahoma"/>
            <family val="2"/>
          </rPr>
          <t>Mayor:</t>
        </r>
        <r>
          <rPr>
            <sz val="10"/>
            <color indexed="81"/>
            <rFont val="Tahoma"/>
            <family val="2"/>
          </rPr>
          <t xml:space="preserve"> Entre 100 y 500 SMLMV  80%
</t>
        </r>
        <r>
          <rPr>
            <b/>
            <sz val="10"/>
            <color indexed="81"/>
            <rFont val="Tahoma"/>
            <family val="2"/>
          </rPr>
          <t>Catastrófico:</t>
        </r>
        <r>
          <rPr>
            <sz val="10"/>
            <color indexed="81"/>
            <rFont val="Tahoma"/>
            <family val="2"/>
          </rPr>
          <t xml:space="preserve"> Mayor a 500 SMLMV  100%</t>
        </r>
      </text>
    </comment>
    <comment ref="R10" authorId="2" shapeId="0">
      <text>
        <r>
          <rPr>
            <b/>
            <sz val="10"/>
            <color indexed="81"/>
            <rFont val="Tahoma"/>
            <family val="2"/>
          </rPr>
          <t xml:space="preserve">Leve: </t>
        </r>
        <r>
          <rPr>
            <sz val="10"/>
            <color indexed="81"/>
            <rFont val="Tahoma"/>
            <family val="2"/>
          </rPr>
          <t xml:space="preserve">El riesgo afecta la imagen de alguna área de la organización.
</t>
        </r>
        <r>
          <rPr>
            <b/>
            <sz val="10"/>
            <color indexed="81"/>
            <rFont val="Tahoma"/>
            <family val="2"/>
          </rPr>
          <t xml:space="preserve">Menor: </t>
        </r>
        <r>
          <rPr>
            <sz val="10"/>
            <color indexed="81"/>
            <rFont val="Tahoma"/>
            <family val="2"/>
          </rPr>
          <t xml:space="preserve">El riesgo afecta la imagen de la entidad internamente, de conocimiento general, nivel interno, de junta dircetiva y accionistas y/o de provedores.
</t>
        </r>
        <r>
          <rPr>
            <b/>
            <sz val="10"/>
            <color indexed="81"/>
            <rFont val="Tahoma"/>
            <family val="2"/>
          </rPr>
          <t xml:space="preserve">Moderado: </t>
        </r>
        <r>
          <rPr>
            <sz val="10"/>
            <color indexed="81"/>
            <rFont val="Tahoma"/>
            <family val="2"/>
          </rPr>
          <t xml:space="preserve">El riesgo afecta la imagen de la entidad con algunos usuarios de relevancia frente al logro de los objetivos.
</t>
        </r>
        <r>
          <rPr>
            <b/>
            <sz val="10"/>
            <color indexed="81"/>
            <rFont val="Tahoma"/>
            <family val="2"/>
          </rPr>
          <t xml:space="preserve">Mayor: </t>
        </r>
        <r>
          <rPr>
            <sz val="10"/>
            <color indexed="81"/>
            <rFont val="Tahoma"/>
            <family val="2"/>
          </rPr>
          <t xml:space="preserve">El riesgo afecta la imagen de de la entidad con efecto publicitario sostenido a nivel de sector administrativo, nivel departamental o municipal
</t>
        </r>
        <r>
          <rPr>
            <b/>
            <sz val="10"/>
            <color indexed="81"/>
            <rFont val="Tahoma"/>
            <family val="2"/>
          </rPr>
          <t xml:space="preserve">Catastrófico: </t>
        </r>
        <r>
          <rPr>
            <sz val="10"/>
            <color indexed="81"/>
            <rFont val="Tahoma"/>
            <family val="2"/>
          </rPr>
          <t>El riesgo afecta la imagen de la entidad a nivel nacional, con efecto publicitarios sostenible a nivel país</t>
        </r>
      </text>
    </comment>
    <comment ref="Y10" authorId="1" shapeId="0">
      <text>
        <r>
          <rPr>
            <sz val="10"/>
            <color indexed="81"/>
            <rFont val="Tahoma"/>
            <family val="2"/>
          </rPr>
          <t>Identificar el cargo del servidor que ejecuta el control, en caso de que sean controles automáticos se identificará el sistema que realiza la actividad.</t>
        </r>
      </text>
    </comment>
    <comment ref="Z10" authorId="1" shapeId="0">
      <text>
        <r>
          <rPr>
            <sz val="10"/>
            <color indexed="81"/>
            <rFont val="Tahoma"/>
            <family val="2"/>
          </rPr>
          <t>Se refiere a la frecuencia con la que se lleva a cabo una actividad de control para asegurar que un riesgo se mantenga dentro de los niveles aceptables</t>
        </r>
      </text>
    </comment>
    <comment ref="AA10" authorId="1" shapeId="0">
      <text>
        <r>
          <rPr>
            <sz val="10"/>
            <color indexed="81"/>
            <rFont val="Tahoma"/>
            <family val="2"/>
          </rPr>
          <t>Declaración clara del objetivo del control, es decir, qué se busca asegurar o verificar.</t>
        </r>
      </text>
    </comment>
    <comment ref="AB10" authorId="1" shapeId="0">
      <text>
        <r>
          <rPr>
            <sz val="10"/>
            <color indexed="81"/>
            <rFont val="Tahoma"/>
            <family val="2"/>
          </rPr>
          <t>Se establecen los pasos detallados o el procedimiento que se debe seguir "Descripción de su ejecución"</t>
        </r>
      </text>
    </comment>
    <comment ref="AC10" authorId="1" shapeId="0">
      <text>
        <r>
          <rPr>
            <sz val="10"/>
            <color indexed="81"/>
            <rFont val="Tahoma"/>
            <family val="2"/>
          </rPr>
          <t>Se refiere a cuando no se cumple el control y se hace una corrección o se genera un plan B.
Es una alerta que permite al proceso identificar y corregir fallas en sus controles.</t>
        </r>
      </text>
    </comment>
    <comment ref="AD10" authorId="1" shapeId="0">
      <text>
        <r>
          <rPr>
            <sz val="10"/>
            <color indexed="81"/>
            <rFont val="Tahoma"/>
            <family val="2"/>
          </rPr>
          <t>Prueba o el registro que se generará a partir de la ejecución del control. Importante esta evidencia debe ser produto del control y la que se reporte en el sguimiento de controles</t>
        </r>
      </text>
    </comment>
    <comment ref="AG10" authorId="1" shapeId="0">
      <text>
        <r>
          <rPr>
            <sz val="10"/>
            <color indexed="81"/>
            <rFont val="Tahoma"/>
            <family val="2"/>
          </rPr>
          <t>Es el documento que relaciona el control "un procedimiento o acto administrativo"</t>
        </r>
      </text>
    </comment>
    <comment ref="AI10"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K10"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P10"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Q10"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R10"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BA10"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BB10" authorId="1" shapeId="0">
      <text>
        <r>
          <rPr>
            <sz val="10"/>
            <color indexed="81"/>
            <rFont val="Tahoma"/>
            <family val="2"/>
          </rPr>
          <t>Deben ir numeradas.
Es importante definir actividades para fortalecer los controles o para crear nuevo controles.</t>
        </r>
      </text>
    </comment>
    <comment ref="BE10" authorId="1" shapeId="0">
      <text>
        <r>
          <rPr>
            <sz val="10"/>
            <color indexed="81"/>
            <rFont val="Tahoma"/>
            <family val="2"/>
          </rPr>
          <t>No puede exceder el 30 de noviembre de la vigencia respectiva</t>
        </r>
      </text>
    </comment>
  </commentList>
</comments>
</file>

<file path=xl/comments2.xml><?xml version="1.0" encoding="utf-8"?>
<comments xmlns="http://schemas.openxmlformats.org/spreadsheetml/2006/main">
  <authors>
    <author>Astrid Cecilia Sarmiento Rincon</author>
    <author>Alejandra</author>
  </authors>
  <commentList>
    <comment ref="G9" authorId="0" shapeId="0">
      <text>
        <r>
          <rPr>
            <sz val="11"/>
            <color indexed="81"/>
            <rFont val="Tahoma"/>
            <family val="2"/>
          </rPr>
          <t xml:space="preserve">Para identificar con precisión los riesgos de corrupción, es fundamental  verificar en la caracterización del proceso  las actividades más críticas. Priorizar aquellas actividades donde hay indicios o evidencia de eventos de riesgo de corrupción. Estos indicios pueden ser:
</t>
        </r>
        <r>
          <rPr>
            <b/>
            <sz val="11"/>
            <color indexed="81"/>
            <rFont val="Tahoma"/>
            <family val="2"/>
          </rPr>
          <t xml:space="preserve">Materializaciones: </t>
        </r>
        <r>
          <rPr>
            <sz val="11"/>
            <color indexed="81"/>
            <rFont val="Tahoma"/>
            <family val="2"/>
          </rPr>
          <t xml:space="preserve">Casos concretos en los que el riesgo se ha manifestado.
</t>
        </r>
        <r>
          <rPr>
            <b/>
            <sz val="11"/>
            <color indexed="81"/>
            <rFont val="Tahoma"/>
            <family val="2"/>
          </rPr>
          <t>Hallazgos disciplinarios:</t>
        </r>
        <r>
          <rPr>
            <sz val="11"/>
            <color indexed="81"/>
            <rFont val="Tahoma"/>
            <family val="2"/>
          </rPr>
          <t xml:space="preserve"> Informes o sanciones resultado de investigaciones internas o de entes de control.
</t>
        </r>
        <r>
          <rPr>
            <b/>
            <sz val="11"/>
            <color indexed="81"/>
            <rFont val="Tahoma"/>
            <family val="2"/>
          </rPr>
          <t xml:space="preserve">Investigaciones disciplinarias: </t>
        </r>
        <r>
          <rPr>
            <sz val="11"/>
            <color indexed="81"/>
            <rFont val="Tahoma"/>
            <family val="2"/>
          </rPr>
          <t xml:space="preserve">Procesos en curso que sugieren una posible falta.
</t>
        </r>
        <r>
          <rPr>
            <b/>
            <sz val="11"/>
            <color indexed="81"/>
            <rFont val="Tahoma"/>
            <family val="2"/>
          </rPr>
          <t>Otros:</t>
        </r>
        <r>
          <rPr>
            <sz val="11"/>
            <color indexed="81"/>
            <rFont val="Tahoma"/>
            <family val="2"/>
          </rPr>
          <t xml:space="preserve"> Quejas reiteradas de ciudadanos, auditorías internas con inconsistencias, o anomalías en la ejecución de contratos.</t>
        </r>
      </text>
    </comment>
    <comment ref="I9" authorId="0" shapeId="0">
      <text>
        <r>
          <rPr>
            <sz val="11"/>
            <color indexed="81"/>
            <rFont val="Tahoma"/>
            <family val="2"/>
          </rPr>
          <t>Los efectos o situaciones resultantes de la materialización del riesgo que impactan en el objetivo, la entidad, sus grupos de valor y demás partes interesadas
Máximo 3 consecuencias.</t>
        </r>
      </text>
    </comment>
    <comment ref="K9" authorId="1" shapeId="0">
      <text>
        <r>
          <rPr>
            <sz val="10"/>
            <color indexed="81"/>
            <rFont val="Tahoma"/>
            <family val="2"/>
          </rPr>
          <t>Contestar preguntas de la fila 27 a la 45, según el número de riesgo</t>
        </r>
      </text>
    </comment>
  </commentList>
</comments>
</file>

<file path=xl/comments3.xml><?xml version="1.0" encoding="utf-8"?>
<comments xmlns="http://schemas.openxmlformats.org/spreadsheetml/2006/main">
  <authors>
    <author>LUZMA</author>
  </authors>
  <commentList>
    <comment ref="F12" authorId="0" shapeId="0">
      <text>
        <r>
          <rPr>
            <sz val="10"/>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8"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4"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1"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7"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Alejandra</author>
    <author>Natalia Irina Vanegas Pinzón</author>
    <author>Portatil</author>
  </authors>
  <commentList>
    <comment ref="U8" authorId="0" shapeId="0">
      <text>
        <r>
          <rPr>
            <sz val="10"/>
            <color indexed="81"/>
            <rFont val="Tahoma"/>
            <family val="2"/>
          </rPr>
          <t>Son las acciones que se implementaran en caso de que el riesgo se materializace</t>
        </r>
      </text>
    </comment>
    <comment ref="Q10" authorId="1" shapeId="0">
      <text>
        <r>
          <rPr>
            <b/>
            <sz val="9"/>
            <color indexed="81"/>
            <rFont val="Tahoma"/>
            <family val="2"/>
          </rPr>
          <t>En los riesgos de corrupción no se acepta la opción de asumir.</t>
        </r>
      </text>
    </comment>
    <comment ref="R10" authorId="2" shapeId="0">
      <text>
        <r>
          <rPr>
            <sz val="10"/>
            <color indexed="81"/>
            <rFont val="Tahoma"/>
            <family val="2"/>
          </rPr>
          <t xml:space="preserve">Deben ir numeradas.
Es importante definir actividades para fortalecer los controles o para crear nuevo controles.
</t>
        </r>
        <r>
          <rPr>
            <b/>
            <sz val="10"/>
            <color indexed="81"/>
            <rFont val="Tahoma"/>
            <family val="2"/>
          </rPr>
          <t>Actividades:</t>
        </r>
        <r>
          <rPr>
            <sz val="10"/>
            <color indexed="81"/>
            <rFont val="Tahoma"/>
            <family val="2"/>
          </rPr>
          <t xml:space="preserve"> Son las tareas o procesos que se deben ejecutar para implementar el tratamiento. Por ejemplo, "Capacitar a los funcionarios sobre el nuevo código de ética", "Implementar un nuevo sistema de trazabilidad para los contratos", o "Realizar auditorías sorpresa a los procesos de selección de proveedores".
</t>
        </r>
        <r>
          <rPr>
            <b/>
            <sz val="10"/>
            <color indexed="81"/>
            <rFont val="Tahoma"/>
            <family val="2"/>
          </rPr>
          <t>Productos:</t>
        </r>
        <r>
          <rPr>
            <sz val="10"/>
            <color indexed="81"/>
            <rFont val="Tahoma"/>
            <family val="2"/>
          </rPr>
          <t xml:space="preserve"> Son los entregables o resultados concretos de esas actividades. Siguiendo los ejemplos anteriores, los productos podrían ser: "Registro de asistencia a la capacitación", "Informe de implementación del sistema de trazabilidad", o "Acta de la auditoría con sus hallazgos".</t>
        </r>
      </text>
    </comment>
    <comment ref="T10" authorId="0" shapeId="0">
      <text>
        <r>
          <rPr>
            <sz val="10"/>
            <color indexed="81"/>
            <rFont val="Tahoma"/>
            <family val="2"/>
          </rPr>
          <t>No puede exceder el 30 de noviembre de la vigencia respectiva</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<sst xmlns="http://schemas.openxmlformats.org/spreadsheetml/2006/main" count="1759" uniqueCount="908">
  <si>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</si>
  <si>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</si>
  <si>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</si>
  <si>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</si>
  <si>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</si>
  <si>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</si>
  <si>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</si>
  <si>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</si>
  <si>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</si>
  <si>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</si>
  <si>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</si>
  <si>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</si>
  <si>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</si>
  <si>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</si>
  <si>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</si>
  <si>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</si>
  <si>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</si>
  <si>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</si>
  <si>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</si>
  <si>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</si>
  <si>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</si>
  <si>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</si>
  <si>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</si>
  <si>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</si>
  <si>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</si>
  <si>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</si>
  <si>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</si>
  <si>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</si>
  <si>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</si>
  <si>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</si>
  <si>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</si>
  <si>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</si>
  <si>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</si>
  <si>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</si>
  <si>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</si>
  <si>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</si>
  <si>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</si>
  <si>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</si>
  <si>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</si>
  <si>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</si>
  <si>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</si>
  <si>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</si>
  <si>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</si>
  <si>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</si>
  <si>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</si>
  <si>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</si>
  <si>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</si>
  <si>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</si>
  <si>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</si>
  <si>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</si>
  <si>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</si>
  <si>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</si>
  <si>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</si>
  <si>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</si>
  <si>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</si>
  <si>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</si>
  <si>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</si>
  <si>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</si>
  <si>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</si>
  <si>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</si>
  <si>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</si>
  <si>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</si>
  <si>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</si>
  <si>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</si>
  <si>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</si>
  <si>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</si>
  <si>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</si>
  <si>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</si>
  <si>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</si>
  <si>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</si>
  <si>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</si>
  <si>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</si>
  <si>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</si>
  <si>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</si>
  <si>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</si>
  <si>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</si>
  <si>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</si>
  <si>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</si>
  <si>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</si>
  <si>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</si>
  <si>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</si>
  <si>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</si>
  <si>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</si>
  <si>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</si>
  <si>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</si>
  <si>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</si>
  <si>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</si>
  <si>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</si>
  <si>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</si>
  <si>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</si>
  <si>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</si>
  <si>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</si>
  <si>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</si>
  <si>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</si>
  <si>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</si>
  <si>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</si>
  <si>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</si>
  <si>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</si>
  <si>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</si>
  <si>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</si>
  <si>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</si>
  <si>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</si>
  <si>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</si>
  <si>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</si>
  <si>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</si>
  <si>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</si>
  <si>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</si>
  <si>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</si>
  <si>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</si>
  <si>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</si>
  <si>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</si>
  <si>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</si>
  <si>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</si>
  <si>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</si>
  <si>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</si>
  <si>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</si>
  <si>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</si>
  <si>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</si>
  <si>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</si>
  <si>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</si>
  <si>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</si>
  <si>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</si>
  <si>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</si>
  <si>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</si>
  <si>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</si>
  <si>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</si>
  <si>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</si>
  <si>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</si>
  <si>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</si>
  <si>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</si>
  <si>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</si>
  <si>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</si>
  <si>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</si>
  <si>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</si>
  <si>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</si>
  <si>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</si>
  <si>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</si>
  <si>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</si>
  <si>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</si>
  <si>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</si>
  <si>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</si>
  <si>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</si>
  <si>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</si>
  <si>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</si>
  <si>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</si>
  <si>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</si>
  <si>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</si>
  <si>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</si>
  <si>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</si>
  <si>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</si>
  <si>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</si>
  <si>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</si>
  <si>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</si>
  <si>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</si>
  <si>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</si>
  <si>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</si>
  <si>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</si>
  <si>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</si>
  <si>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</si>
  <si>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RESPONSABLES</t>
  </si>
  <si>
    <t>I TRIM</t>
  </si>
  <si>
    <t>CONSECUENCIAS</t>
  </si>
  <si>
    <t>PREGUNTA
Si el riesgo de corrupción se materializa podría:</t>
  </si>
  <si>
    <t>EVALUACIÓN DEL DISEÑO</t>
  </si>
  <si>
    <t>VALORACIÓN DEL DISEÑO</t>
  </si>
  <si>
    <t>RIESGO:</t>
  </si>
  <si>
    <t>Resultado - Peso en la evaluación de la EJECUCIÓN del Control</t>
  </si>
  <si>
    <t>Rango de Calificación de la EJECUCIÓN</t>
  </si>
  <si>
    <t>SI SE RESPONDE AFIRMATIVAMENTE LA PREGUNTA Nª 16 ES IMPACTO ES "CATASTROFICO"</t>
  </si>
  <si>
    <t>Seleccione"SI" en el caso que aplique, de lo contrario deje el espacio en blanco</t>
  </si>
  <si>
    <t>RESPONSABLE DEL CONTROL</t>
  </si>
  <si>
    <t>CÓDIGO</t>
  </si>
  <si>
    <t>Controles que ayudan a disminuir la probabilidad-impacto</t>
  </si>
  <si>
    <t>CAUSAS</t>
  </si>
  <si>
    <t>MATRIZ DE RIESGOS DE CORRUPCIÓN</t>
  </si>
  <si>
    <t>Vigencia</t>
  </si>
  <si>
    <t>CRITERIOS PARA CALIFICAR LA PROBABILIDAD</t>
  </si>
  <si>
    <t>CRITERIOS PARA CALIFICAR EL IMPACTO</t>
  </si>
  <si>
    <t>VALORACIÓN DEL RIESGO - ANÁLISIS DE RIESGO INHERENTE</t>
  </si>
  <si>
    <t>EVALUACIÓN DEL RIESGO - VALORACIÓN DE LOS CONTROLES</t>
  </si>
  <si>
    <t>EVALUACIÓN DEL RIESGO</t>
  </si>
  <si>
    <t>PLAN DE TRATAMIENTO O MANEJO DE RIESGOS -PMR</t>
  </si>
  <si>
    <t>OBJETIVO ESTRATÉGICO</t>
  </si>
  <si>
    <t>EVALUACIÓN  DEL RIESGO  - NIVEL DE RIESGO RESIDUAL</t>
  </si>
  <si>
    <t>Controles preventivos y detectivos afectan la PROBABILIDAD</t>
  </si>
  <si>
    <t>Controles correctivos afectan el IMPACTO</t>
  </si>
  <si>
    <t>ZONA DE RIESGO INHERENTE</t>
  </si>
  <si>
    <t>Tipo</t>
  </si>
  <si>
    <t>Implementación</t>
  </si>
  <si>
    <t>CALIFICACIÓN</t>
  </si>
  <si>
    <t>Documentación</t>
  </si>
  <si>
    <t>Evidencia</t>
  </si>
  <si>
    <t>Probabilidad Residual Final</t>
  </si>
  <si>
    <t>Impacto Residual Final</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</si>
  <si>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</si>
  <si>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</si>
  <si>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</si>
  <si>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</si>
  <si>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</si>
  <si>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</si>
  <si>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</si>
  <si>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</si>
  <si>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</si>
  <si>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</si>
  <si>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</si>
  <si>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</si>
  <si>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</si>
  <si>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</si>
  <si>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</si>
  <si>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</si>
  <si>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</si>
  <si>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</si>
  <si>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</si>
  <si>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</si>
  <si>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</si>
  <si>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</si>
  <si>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</si>
  <si>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</si>
  <si>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</si>
  <si>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</si>
  <si>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</si>
  <si>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</si>
  <si>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</si>
  <si>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</si>
  <si>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</si>
  <si>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</si>
  <si>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</si>
  <si>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</si>
  <si>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</si>
  <si>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</si>
  <si>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</si>
  <si>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</si>
  <si>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</si>
  <si>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</si>
  <si>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</si>
  <si>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</si>
  <si>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</si>
  <si>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</si>
  <si>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</si>
  <si>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</si>
  <si>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</si>
  <si>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</si>
  <si>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</si>
  <si>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</si>
  <si>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</si>
  <si>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</si>
  <si>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</si>
  <si>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</si>
  <si>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</si>
  <si>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</si>
  <si>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</si>
  <si>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</si>
  <si>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</si>
  <si>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</si>
  <si>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</si>
  <si>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</si>
  <si>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</si>
  <si>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</si>
  <si>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</si>
  <si>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</si>
  <si>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</si>
  <si>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</si>
  <si>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</si>
  <si>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</si>
  <si>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</si>
  <si>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</si>
  <si>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</si>
  <si>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</si>
  <si>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</si>
  <si>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</si>
  <si>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</si>
  <si>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</si>
  <si>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</si>
  <si>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</si>
  <si>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</si>
  <si>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</si>
  <si>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</si>
  <si>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</si>
  <si>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</si>
  <si>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</si>
  <si>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</si>
  <si>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</si>
  <si>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</si>
  <si>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</si>
  <si>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</si>
  <si>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</si>
  <si>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</si>
  <si>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</si>
  <si>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</si>
  <si>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</si>
  <si>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</si>
  <si>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</si>
  <si>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</si>
  <si>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</si>
  <si>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</si>
  <si>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</si>
  <si>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</si>
  <si>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</si>
  <si>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</si>
  <si>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</si>
  <si>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</si>
  <si>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</si>
  <si>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</si>
  <si>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</si>
  <si>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</si>
  <si>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</si>
  <si>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</si>
  <si>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</si>
  <si>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</si>
  <si>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</si>
  <si>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</si>
  <si>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</si>
  <si>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</si>
  <si>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</si>
  <si>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</si>
  <si>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</si>
  <si>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</si>
  <si>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</si>
  <si>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</si>
  <si>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</si>
  <si>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</si>
  <si>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</si>
  <si>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</si>
  <si>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</si>
  <si>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</si>
  <si>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</si>
  <si>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</si>
  <si>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</si>
  <si>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</si>
  <si>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</si>
  <si>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</si>
  <si>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</si>
  <si>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</si>
  <si>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</si>
  <si>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</si>
  <si>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</si>
  <si>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</si>
  <si>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</si>
  <si>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</si>
  <si>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</si>
  <si>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</si>
  <si>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</si>
  <si>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</si>
  <si>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</si>
  <si>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</si>
  <si>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</si>
  <si>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</si>
  <si>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</si>
  <si>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</si>
  <si>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</si>
  <si>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</si>
  <si>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</si>
  <si>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</si>
  <si>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</si>
  <si>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</si>
  <si>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</si>
  <si>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</si>
  <si>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</si>
  <si>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</si>
  <si>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</si>
  <si>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</si>
  <si>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</si>
  <si>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</si>
  <si>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</si>
  <si>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</si>
  <si>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</si>
  <si>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</si>
  <si>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</si>
  <si>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</si>
  <si>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</si>
  <si>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</si>
  <si>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</si>
  <si>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</si>
  <si>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</si>
  <si>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</si>
  <si>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</si>
  <si>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</si>
  <si>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</si>
  <si>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</si>
  <si>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</si>
  <si>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</si>
  <si>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</si>
  <si>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</si>
  <si>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</si>
  <si>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</si>
  <si>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</si>
  <si>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</si>
  <si>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</si>
  <si>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</si>
  <si>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</si>
  <si>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</si>
  <si>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</si>
  <si>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</si>
  <si>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</si>
  <si>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</si>
  <si>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</si>
  <si>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</si>
  <si>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</si>
  <si>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</si>
  <si>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</si>
  <si>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</si>
  <si>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</si>
  <si>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</si>
  <si>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</si>
  <si>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</si>
  <si>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</si>
  <si>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</si>
  <si>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</si>
  <si>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</si>
  <si>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</si>
  <si>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</si>
  <si>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</si>
  <si>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</si>
  <si>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</si>
  <si>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</si>
  <si>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</si>
  <si>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</si>
  <si>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</si>
  <si>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</si>
  <si>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</si>
  <si>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</si>
  <si>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</si>
  <si>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</si>
  <si>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</si>
  <si>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</si>
  <si>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</si>
  <si>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</si>
  <si>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</si>
  <si>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</si>
  <si>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</si>
  <si>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</si>
  <si>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</si>
  <si>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</si>
  <si>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</si>
  <si>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</si>
  <si>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</si>
  <si>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</si>
  <si>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</si>
  <si>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</si>
  <si>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</si>
  <si>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</si>
  <si>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</si>
  <si>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</si>
  <si>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</si>
  <si>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</si>
  <si>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</si>
  <si>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</si>
  <si>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</si>
  <si>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</si>
  <si>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</si>
  <si>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</si>
  <si>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</si>
  <si>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</si>
  <si>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</si>
  <si>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</si>
  <si>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</si>
  <si>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</si>
  <si>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</si>
  <si>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</si>
  <si>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</si>
  <si>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</si>
  <si>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</si>
  <si>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</si>
  <si>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</si>
  <si>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</si>
  <si>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</si>
  <si>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</si>
  <si>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</si>
  <si>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</si>
  <si>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</si>
  <si>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</si>
  <si>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</si>
  <si>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</si>
  <si>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</si>
  <si>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</si>
  <si>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</si>
  <si>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</si>
  <si>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</si>
  <si>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</si>
  <si>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</si>
  <si>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</si>
  <si>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</si>
  <si>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</si>
  <si>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</si>
  <si>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</si>
  <si>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</si>
  <si>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</si>
  <si>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</si>
  <si>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</si>
  <si>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</si>
  <si>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</si>
  <si>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</si>
  <si>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</si>
  <si>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</si>
  <si>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</si>
  <si>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</si>
  <si>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</si>
  <si>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</si>
  <si>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</si>
  <si>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</si>
  <si>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</si>
  <si>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</si>
  <si>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</si>
  <si>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</si>
  <si>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Indicador clave asociado al riesgo</t>
  </si>
  <si>
    <t>PROBABILIDAD INHERENTE</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</si>
  <si>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</si>
  <si>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</si>
  <si>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</si>
  <si>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</si>
  <si>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</si>
  <si>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</si>
  <si>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</si>
  <si>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</si>
  <si>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</si>
  <si>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</si>
  <si>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</si>
  <si>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</si>
  <si>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</si>
  <si>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</si>
  <si>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</si>
  <si>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</si>
  <si>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</si>
  <si>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</si>
  <si>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</si>
  <si>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Pérdida de confidencialidad e integridad</t>
  </si>
  <si>
    <t>Pérdida de Disponibilidad</t>
  </si>
  <si>
    <t>Pérdida de Confidencialidad</t>
  </si>
  <si>
    <t>Pérdida de Integridad</t>
  </si>
  <si>
    <t>PROCESOS</t>
  </si>
  <si>
    <t>RIESGO 1</t>
  </si>
  <si>
    <t>RIESGO 2</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</si>
  <si>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</si>
  <si>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</si>
  <si>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</si>
  <si>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</si>
  <si>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</si>
  <si>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</si>
  <si>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</si>
  <si>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</si>
  <si>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</si>
  <si>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</si>
  <si>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</si>
  <si>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</si>
  <si>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</si>
  <si>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</si>
  <si>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</si>
  <si>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</si>
  <si>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</si>
  <si>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</si>
  <si>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</si>
  <si>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</si>
  <si>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Pto inicial 2022</t>
  </si>
  <si>
    <t>SOLIDEZ DEL 
CONJUNTO DE CONTROLES</t>
  </si>
  <si>
    <t>IMPACTO 
RESIDUAL</t>
  </si>
  <si>
    <t>ZONA RIESGO 
RESIDUAL</t>
  </si>
  <si>
    <t>TRATAMIENTO - OPCIONES DE 
MANEJO</t>
  </si>
  <si>
    <t>ZONA DE 
RIESGO FINAL</t>
  </si>
  <si>
    <t>Tipo de riesgo
(Solo para activos de información)</t>
  </si>
  <si>
    <t>RIESGO 11</t>
  </si>
  <si>
    <t>RIESGO 12</t>
  </si>
  <si>
    <t>Económica y Reputacional</t>
  </si>
  <si>
    <t>DOCUMENTO O PROCEDIMIENTO QUE CONTIENE EL CONTROL</t>
  </si>
  <si>
    <t>Causas
(Solo para riesgos de gestión)</t>
  </si>
  <si>
    <t>Indicador clave
-Solo RG-</t>
  </si>
  <si>
    <t>Meta
-Solo RG-</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</si>
  <si>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</si>
  <si>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</si>
  <si>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</si>
  <si>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</si>
  <si>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</si>
  <si>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</si>
  <si>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</si>
  <si>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</si>
  <si>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</si>
  <si>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</si>
  <si>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</si>
  <si>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</si>
  <si>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</si>
  <si>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</si>
  <si>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</si>
  <si>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</si>
  <si>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</si>
  <si>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</si>
  <si>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PROBABILIDAD RESIDUAL</t>
  </si>
  <si>
    <t>IMPACTO RESIDUAL</t>
  </si>
  <si>
    <t>REDUCIR</t>
  </si>
  <si>
    <t>PCR</t>
  </si>
  <si>
    <t>AIP</t>
  </si>
  <si>
    <t>Registrar información de  acuerdo con tablas Factores y Clasificación-ver Fact-Clas RG</t>
  </si>
  <si>
    <t>FACTORES</t>
  </si>
  <si>
    <t>CLASIFICACIÓN</t>
  </si>
  <si>
    <t>II CUAT</t>
  </si>
  <si>
    <t>III CUAT</t>
  </si>
  <si>
    <t>FECHA INICIO</t>
  </si>
  <si>
    <t>FECHA FINAL</t>
  </si>
  <si>
    <t xml:space="preserve">Gestión de la Comunicación Estratégica </t>
  </si>
  <si>
    <t xml:space="preserve">Gestión de la Mejora Continua </t>
  </si>
  <si>
    <t xml:space="preserve">GMC </t>
  </si>
  <si>
    <t xml:space="preserve">Gestión del Relacionamiento con la Ciudadanía </t>
  </si>
  <si>
    <t xml:space="preserve">RCC </t>
  </si>
  <si>
    <t xml:space="preserve">Gestión de la Promoción de Agentes y Prácticas Culturales y Recreodeportivas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</si>
  <si>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</si>
  <si>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</si>
  <si>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</si>
  <si>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</si>
  <si>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</si>
  <si>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</si>
  <si>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 xml:space="preserve">Gestión de Lectura, Escritura y Oralidad </t>
  </si>
  <si>
    <t xml:space="preserve">LEO </t>
  </si>
  <si>
    <t xml:space="preserve">TIC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</si>
  <si>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</si>
  <si>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</si>
  <si>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</si>
  <si>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</si>
  <si>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</si>
  <si>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</si>
  <si>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</si>
  <si>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</si>
  <si>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</si>
  <si>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</si>
  <si>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</si>
  <si>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</si>
  <si>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la Evaluación Independiente </t>
  </si>
  <si>
    <t xml:space="preserve">GEI </t>
  </si>
  <si>
    <t xml:space="preserve">Producto asociado  </t>
  </si>
  <si>
    <t>Factores</t>
  </si>
  <si>
    <t>Talento Humano</t>
  </si>
  <si>
    <t>Caida de Redes</t>
  </si>
  <si>
    <t>Eventos Externos</t>
  </si>
  <si>
    <t>Clasificación</t>
  </si>
  <si>
    <t>Ejecución y Administración de Procesos</t>
  </si>
  <si>
    <t>Fraude Externo</t>
  </si>
  <si>
    <t>Fraude Interno</t>
  </si>
  <si>
    <t>Fallas Tecnólogicas</t>
  </si>
  <si>
    <t xml:space="preserve">Documento asociado - actividad
</t>
  </si>
  <si>
    <t>ACTIVIDADES/PRODUCTO</t>
  </si>
  <si>
    <t>ACTIVIDADES /PRODUCTOS</t>
  </si>
  <si>
    <t>Código: GMC-PR-02-FR-01</t>
  </si>
  <si>
    <t>MATRIZ DE RIESGOS DE CORRUPCIÓN: CONSOLIDADO Y PLAN DE TRATAMIENTO</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</si>
  <si>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</si>
  <si>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Versión: 04</t>
  </si>
  <si>
    <t>PLAN DE TRATAMIENTO O MANEJO DE RIESGOS</t>
  </si>
  <si>
    <t>ACCIONES DE CONTIGENCIA</t>
  </si>
  <si>
    <t xml:space="preserve">Responsable </t>
  </si>
  <si>
    <t>Propósito</t>
  </si>
  <si>
    <t>Cómo se realiza el contro</t>
  </si>
  <si>
    <t>Observación o Desviación</t>
  </si>
  <si>
    <t>DESCRIPCIÓN DEL CONTROL</t>
  </si>
  <si>
    <t>Periodicidad</t>
  </si>
  <si>
    <t>Efecto dañoso sobre bienes público</t>
  </si>
  <si>
    <t>Efecto dañoso sobre Recursos públicos</t>
  </si>
  <si>
    <t>Efecto dañoso sobre intereses patrimoniales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</si>
  <si>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</si>
  <si>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2.Optimizar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</si>
  <si>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</si>
  <si>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Gestión Estratégica, Conocimiento e Innovación</t>
  </si>
  <si>
    <t>Gestión de Tecnologías de la Información</t>
  </si>
  <si>
    <t xml:space="preserve">Gestión de Investigaciones, Observaciones y Analítica </t>
  </si>
  <si>
    <t>RIESGO
Posibilidad de…
Elementos para la redacción:
 1. Acción u 
omisión + 2. Uso de 
poder + 3. Desviación de 
la gestión pública + 4. Beneficio privado</t>
  </si>
  <si>
    <t>MATRIZ DE RIESGOS DE GESTIÓN , FISCAL, LAVADO DE ACTIVOS Y FINANCIACIÓN DE TERRORISMO (LA/FT)</t>
  </si>
  <si>
    <t>ECI</t>
  </si>
  <si>
    <t>Hoja 1 de 6</t>
  </si>
  <si>
    <t>GESTIÓN  DE LA MEJORA CONTINUA</t>
  </si>
  <si>
    <t>No. Edición  del documento</t>
  </si>
  <si>
    <t>Fecha última Edición</t>
  </si>
  <si>
    <t>Descripción de las modificaciones</t>
  </si>
  <si>
    <t>Hoja 2 de 6</t>
  </si>
  <si>
    <t>Hoja 3 de 6</t>
  </si>
  <si>
    <t>MAPA DE RIESGOS DE GESTIÓN,FISCAL,LA/FT Y CORRUPCIÓN</t>
  </si>
  <si>
    <t>APOYO PARA LA IDENTIFICACIÓN DE RIESGOS DE GESTIÓN -FISCALES Y LA/FT</t>
  </si>
  <si>
    <t>Hoja 4 de 6</t>
  </si>
  <si>
    <t>Hoja 5 de 6</t>
  </si>
  <si>
    <t>Fecha: 15/08/2025</t>
  </si>
  <si>
    <t>Hoja 6 de 6</t>
  </si>
  <si>
    <t>IDENTIFICACIÓN DE CONTROLES</t>
  </si>
  <si>
    <r>
      <t xml:space="preserve">Identifique factores </t>
    </r>
    <r>
      <rPr>
        <b/>
        <sz val="11"/>
        <color theme="1"/>
        <rFont val="Arial"/>
        <family val="2"/>
      </rPr>
      <t>(negativos)</t>
    </r>
    <r>
      <rPr>
        <sz val="11"/>
        <color theme="1"/>
        <rFont val="Arial"/>
        <family val="2"/>
      </rPr>
      <t xml:space="preserve"> o </t>
    </r>
    <r>
      <rPr>
        <b/>
        <sz val="11"/>
        <color theme="1"/>
        <rFont val="Arial"/>
        <family val="2"/>
      </rPr>
      <t xml:space="preserve">(positivos) </t>
    </r>
    <r>
      <rPr>
        <sz val="11"/>
        <color theme="1"/>
        <rFont val="Arial"/>
        <family val="2"/>
      </rPr>
      <t>que afectan al proceso</t>
    </r>
  </si>
  <si>
    <r>
      <t xml:space="preserve">CÓDIGO
</t>
    </r>
    <r>
      <rPr>
        <sz val="11"/>
        <color theme="0"/>
        <rFont val="Arial"/>
        <family val="2"/>
      </rPr>
      <t>RG -Gestión - 
RF - Fiscal -
RLA/FT</t>
    </r>
    <r>
      <rPr>
        <sz val="9"/>
        <color theme="0"/>
        <rFont val="Arial"/>
        <family val="2"/>
      </rPr>
      <t xml:space="preserve">
+ Nomenclatura del proceso + consecutivo 
</t>
    </r>
  </si>
  <si>
    <r>
      <t xml:space="preserve">DESCRIPCIÓN DEL RIESGO
-IR A LA HOJA ÁRBOL -
Riesgos de Gestión - LA/FT:
</t>
    </r>
    <r>
      <rPr>
        <sz val="11"/>
        <color theme="0"/>
        <rFont val="Arial"/>
        <family val="2"/>
      </rPr>
      <t xml:space="preserve">Posibilidad de afectación (qué)…por… (cómo)...debido a (por qué)"
</t>
    </r>
    <r>
      <rPr>
        <b/>
        <sz val="11"/>
        <color theme="0"/>
        <rFont val="Arial"/>
        <family val="2"/>
      </rPr>
      <t xml:space="preserve">Riesgos Fiscal:
</t>
    </r>
    <r>
      <rPr>
        <sz val="11"/>
        <color theme="0"/>
        <rFont val="Arial"/>
        <family val="2"/>
      </rPr>
      <t xml:space="preserve">Posibilidad de efecto dañoso sobre bienes públicos /recursos públicos o intereses  patrimoniales qué)…por… (cómo)...debido a (por qué)"
</t>
    </r>
    <r>
      <rPr>
        <b/>
        <sz val="11"/>
        <color theme="0"/>
        <rFont val="Arial"/>
        <family val="2"/>
      </rPr>
      <t xml:space="preserve">
</t>
    </r>
  </si>
  <si>
    <r>
      <t xml:space="preserve">CONTROL
</t>
    </r>
    <r>
      <rPr>
        <sz val="10"/>
        <color theme="0"/>
        <rFont val="Arial"/>
        <family val="2"/>
      </rPr>
      <t xml:space="preserve">
(Redactar un párrafo de control basándose en la información de las columnas Y a AD)</t>
    </r>
    <r>
      <rPr>
        <b/>
        <sz val="11"/>
        <color theme="0"/>
        <rFont val="Arial"/>
        <family val="2"/>
      </rPr>
      <t xml:space="preserve">
</t>
    </r>
  </si>
  <si>
    <r>
      <t xml:space="preserve">Control de línea de defensa
</t>
    </r>
    <r>
      <rPr>
        <sz val="10"/>
        <color theme="0"/>
        <rFont val="Arial"/>
        <family val="2"/>
      </rPr>
      <t>-Responsable</t>
    </r>
  </si>
  <si>
    <r>
      <t xml:space="preserve">CÓDIGO
</t>
    </r>
    <r>
      <rPr>
        <sz val="11"/>
        <color rgb="FFFFFFFF"/>
        <rFont val="Arial"/>
        <family val="2"/>
      </rPr>
      <t>RC: Riesgos corrupción  + Código del proceso + Consecutivo del riesgo</t>
    </r>
  </si>
  <si>
    <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</si>
  <si>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las observaciones o desviaciones
6. Evidencia de la ejecución del control</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</si>
  <si>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</si>
  <si>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t>Cambio de normatividad asociada a los requisitos de nombramiento y posesión</t>
  </si>
  <si>
    <t>Se cuenta con normatividad en la que se relacionan los requisitos para la vinculación y el ejercicio del empleo</t>
  </si>
  <si>
    <t>Que las personas no manifiesten inhabilidades o conflctos de interés al momento de la vinculación</t>
  </si>
  <si>
    <t>Se cuenta con normatividad clara frente a la vinculación de un practicante</t>
  </si>
  <si>
    <t xml:space="preserve">Para las prácticas laborales se cuenta con la plataforma de SIDEAP para la consecución de las plazas identificadas por las dependencias </t>
  </si>
  <si>
    <t>Falta de cobertura de la ARL por reporte inoportuno</t>
  </si>
  <si>
    <t xml:space="preserve">Procesos de inducción del sistema </t>
  </si>
  <si>
    <t>Falta de cumplimiento legal por no implementar el SGSST en sedes alternas (equipamiento cultural)</t>
  </si>
  <si>
    <t>Cumple con toda la normativa vigente, aplica los 60 estándares de la resolución 0312 de 2019</t>
  </si>
  <si>
    <t>Falsedad en el reporte de accidentes laborales para obtener cobertura en reiesgos laborales</t>
  </si>
  <si>
    <t>Sobrecarga laboral de las/los servidores lo que no permite contar con el personal para realizar las actividades</t>
  </si>
  <si>
    <t>Alta motivación de los servidores para participar en actividades lúdicas</t>
  </si>
  <si>
    <t>Recursos insuficientes para el cubrimiento integral de bienestar</t>
  </si>
  <si>
    <t>La administración se interesa en apoyar las actividades para que los servidores participen</t>
  </si>
  <si>
    <t>Demoras en la suscripción del contrato de prestación de servicios para las actividades de bienestar y capacitación</t>
  </si>
  <si>
    <t>Se ha recibido apoyo de la caja de compensación familiar y del DASCD (por pertenecer al sector central) en actividades que generan bienestar en los/las servidores/as complementando la oferta del plan de bienestar y de capacitación de la SCRD, sin necesidad de invertir recursos propios</t>
  </si>
  <si>
    <t>Desinterés por participar en las actividades programadas</t>
  </si>
  <si>
    <t>1. Cambio de normatividad</t>
  </si>
  <si>
    <t>1. La normatividad es clara y completa para las gestiones de nómina</t>
  </si>
  <si>
    <t>2. Falta de la oportuna respuesta por parte de las entidades externas</t>
  </si>
  <si>
    <t>2. Existe una formulación establecida para la liquidación de nómina lo no da pie a posibles actos de corrupción</t>
  </si>
  <si>
    <t xml:space="preserve">3. Fallos en los aplicativos referentes a nómina </t>
  </si>
  <si>
    <t>3. Existen aplicativos para la liquidación de nómina</t>
  </si>
  <si>
    <t xml:space="preserve">Selección y vinculación de servidores/as sin la debida verificación y lleno de requisitos legales </t>
  </si>
  <si>
    <t>Se cuenta con un procedimiento de selección, vinculación y desvinculación del personal, en el que se describen los controles y actividades a implementar en la vinculación</t>
  </si>
  <si>
    <t xml:space="preserve"> Vincular a un estudiante en calidad de pasante sin estar debidamente afiliado a la Administradora de Riesgos Laborales</t>
  </si>
  <si>
    <t>Se cuentan con herramientas para verificar el cumplimiento de los requisitos, como el listado de requisitos de nombramiento y posesión, así como un formato en el que se realiza el análisis de requisitos</t>
  </si>
  <si>
    <t>vincular estudiantes en calidad de practicantes sin realizar una verificación previa del cumplimiento de los requisitos legales</t>
  </si>
  <si>
    <t>Se cuenta con el Manual específico de funciones y competencias laborales de la entidad en el que se señalan los requisitos del empleo a proveer</t>
  </si>
  <si>
    <t>favorecer a un tercero en la selección y vinculación de servidores que incumplan con los requisitos legales.</t>
  </si>
  <si>
    <t>Se cuenta con el procedimiento establecido de "práctica laboral"</t>
  </si>
  <si>
    <t>El seguimiento directo del practicante lo realiza la dependencia que manifestó la intención de la plaza</t>
  </si>
  <si>
    <t>Desconocimiento de los alcances del SGSST en materia de riesgos laborales</t>
  </si>
  <si>
    <t>Capacitación e inducción  general  para reconocimiento del SGSST</t>
  </si>
  <si>
    <t>Desconocimiento de la ubicación del desarrollo de las actividades de los colaboradores</t>
  </si>
  <si>
    <t>Cumple con la documentación que exige el sistema de gestión</t>
  </si>
  <si>
    <t>Desconocimiento por parte del personal responsable sobre los procedimientos de reporte ante la ARL.</t>
  </si>
  <si>
    <t>Los responsables del sistema cumplen con el perfil que señala la norma</t>
  </si>
  <si>
    <t>Falta de comunicación interna entre áreas que organizan actividades con potencial riesgo laboral.</t>
  </si>
  <si>
    <t>Omisión intencional por parte del responsable para evitar trámites administrativos.</t>
  </si>
  <si>
    <t>Falta de asignación de recursos técnicos, humanos y financieros para la implementación del SG-SST en todas las sedes.</t>
  </si>
  <si>
    <t>Desconocimiento de consecuencias disciplinarias y/o legales claras frente a actos de fraude o falsedad en la información.</t>
  </si>
  <si>
    <t>Recursos limitados para dar cobertura a todas las necesidades identificadas en bienestar</t>
  </si>
  <si>
    <t>Procedimiento formalizado con responsables definidos y puntos de control</t>
  </si>
  <si>
    <t xml:space="preserve">Falta de conocimiento de las actividades programadas </t>
  </si>
  <si>
    <t>Recurso humano que participa en la planeación y ejecución de actividades</t>
  </si>
  <si>
    <t>Baja participación en la encuesta diagnóstico para la construcción del plan lo que no permite focalizar en su totalidad las necesidades de los trabajadores</t>
  </si>
  <si>
    <t>Presupuesto asignado anualmente que garantiza la ejecución de las actividades programadas en el plan de bienestar y capacitación</t>
  </si>
  <si>
    <t>1. Hace falta un canal de actualizaciones normativas</t>
  </si>
  <si>
    <t>1. Existen procedimientos, guías establecidas para realizar las liquidaciones</t>
  </si>
  <si>
    <t>2. El módulo PERNO del aplicativo SI CAPITAL, se encuentra obsoleto</t>
  </si>
  <si>
    <t>2. Existen controles definidos con responsables de cada actividad</t>
  </si>
  <si>
    <t>3. No hay un responsable establecido para ejecutar el cobro persuacivo</t>
  </si>
  <si>
    <t>3. Existe el talento humano capacitado y con experiencia en liquidaciones</t>
  </si>
  <si>
    <t xml:space="preserve">Imprecisiones al verificar el cumplimiento de los requisitos del empleo que se pretende proveer  </t>
  </si>
  <si>
    <t>Desconocimiento u omisión de los requisitos que se deben verificar para que se produzca el nombramiento y posesión.</t>
  </si>
  <si>
    <t>Desconocimiento por parte del personal responsable sobre la obligación de afiliar a los pasantes a la ARL.</t>
  </si>
  <si>
    <t>Imprecisiones al verificar el cumplimiento de los requisitos de la plaza de práctica</t>
  </si>
  <si>
    <t>Desconocimiento u omisión de los requisitos que se deben verificar para que se produzca la selección y vinculación</t>
  </si>
  <si>
    <t xml:space="preserve"> Desconocimiento por parte del personal responsable sobre los procedimientos de reporte ante la ARL.</t>
  </si>
  <si>
    <t>Falta de tiempo para participar en las actividades</t>
  </si>
  <si>
    <t>Falta actualización de la normatividad relacionada para la liquidación y pago de nómina, seguridad social y prestaciones sociales.</t>
  </si>
  <si>
    <t>Falta estructurar en la entidad un canal que socialice a la comunidad institucional respecto a los cambios que se den de acuerdo en materia tributaria y laboral.</t>
  </si>
  <si>
    <t>El módulo PERNO del aplicativo SI CAPITAL, se encuentra obsoleto, lo que implica que varios de los procesos y parametrizaciones se realizan de forma manual generando mayor riesgo de error.</t>
  </si>
  <si>
    <t>Administrar el diseño, ejecución y seguimiento del ciclo del personal de la Secretaría Distrital de Cultura, Recreación y Deporte, mediante la planeación estratégica y la cultura organizacional, en pro del mejoramiento continuo, la satisfacción personal y el desarrollo institucional que permitan contar con el personal idóneo y competente para atender la misión de la entidad.</t>
  </si>
  <si>
    <t>RG</t>
  </si>
  <si>
    <t>Formato Análisis de requisitos - Acto administrativo de nombramiento</t>
  </si>
  <si>
    <t>Certificado de afiliación en la ARL</t>
  </si>
  <si>
    <t>Acto administrativo de vinculación pasantía</t>
  </si>
  <si>
    <t>Correo electrónico de  la actividad realizada</t>
  </si>
  <si>
    <t>Pago de nómina</t>
  </si>
  <si>
    <t>Posibilidad de afectación económica por vincular estudiantes en calidad de practicantes sin realizar una verificación previa del cumplimiento de los requisitos legales, lo que puede generar sanciones por parte de los entes de control y exponer a la organización a sanciones disciplinarias o de tipo judicial.</t>
  </si>
  <si>
    <t>(No de Servidores seleccionados y vinculados habiendo hecho la verificación de cumplimiento de requisitos en el período / Número total de servidores seleccionados y vinculados en el periodo)*100</t>
  </si>
  <si>
    <t>(No de pasantes vinculados a la ARL / Número total de pasantes vinculados)*100</t>
  </si>
  <si>
    <t>(No de pasantes seleccionados con el cumplimiento de requisitos en la vigencia / Número total de pasantes seleccionados en la vigencia)*100</t>
  </si>
  <si>
    <t>(Número total de dependencias que reportaron desplazamientos de actividades extramurales semestralmente / Número total de dependencias con actividades extramurales que requieran desplazamiento) * 100</t>
  </si>
  <si>
    <t>(Mayor o menor valor pagado en la nómina mensual / Total valor de la nómina mensual)*100</t>
  </si>
  <si>
    <t>El profesional del Grupo Interno de Trabajo de Gestión del Talento Humano previo a un nombramiento o encargo  efectuará la verificación de requisitos del empleo, cada que se deba realizar nombramiento, de conformidad con lo establecido en el manual específico de funciones y de competencias laborales y la normatividad vigente asociada a la materia, mediante el formato HUM-PR-13-FR-02 que reposará en el expediente virtual (ORFEO). En caso de no hacer la verificación de requisitos, no se podrá realizar el nombramiento y se aplicará el procedimiento establecido en la normatividad vigente.</t>
  </si>
  <si>
    <t>El /La Coordinador/a del Grupo Interno de Trabajo de Gestión del Talento Humano previo a la expedición del acto administrativo del nombramiento o encargo, certificará el cumplimiento de los requisitos establecidos en el Manual específico de funciones y de competencias laborales, mediante comunicación oficial que reposa en el expediente virtual (ORFEO). En caso de no hacer la certificación de cumplimiento de requisitos para nombramiento, no se podrá realizar el nombramiento y se aplicará el procedimiento establecido en la normatividad vigente.</t>
  </si>
  <si>
    <t>Profesional del Grupo Interno de Trabajo de Gestión del Talento Humano encargado de la verificación de requisitos</t>
  </si>
  <si>
    <t>Previo a un nombramiento o encargo</t>
  </si>
  <si>
    <t xml:space="preserve"> efectuará la verificación de requisitos del empleo, cada que se deba realizar nombramiento, de conformidad con lo establecido en el manual específico de funciones y de competencias laborales y la normatividad vigente asociada a la materia,</t>
  </si>
  <si>
    <t>formato HUM-PR-13-FR-02 que reposará en el expediente virtual (ORFEO)</t>
  </si>
  <si>
    <t xml:space="preserve"> Con el fin de verificar los requisitos</t>
  </si>
  <si>
    <t>En caso de no hacer la verificación de requisitos, no se podrá realizar el nombramiento y se aplicará el procedimiento establecido en la normatividad vigente.</t>
  </si>
  <si>
    <t xml:space="preserve">El /La Coordinador/a del Grupo Interno de Trabajo de Gestión del Talento Humano </t>
  </si>
  <si>
    <t>previo a la expedición del acto administrativo del nombramiento o encargo</t>
  </si>
  <si>
    <t>Certificará el cumplimiento de los requisitos establecidos en el Manual específico de funciones y de competencias laborales,</t>
  </si>
  <si>
    <t>mediante comunicación oficial que reposa en el expediente virtual (ORFEO).</t>
  </si>
  <si>
    <t>En caso de no hacer la certificación de cumplimiento de requisitos para nombramiento, no se podrá realizar el nombramiento y se aplicará el procedimiento establecido en la normatividad vigente.</t>
  </si>
  <si>
    <t>Primera línea</t>
  </si>
  <si>
    <t xml:space="preserve">HUM-PR-13-FR-02 Análisis de requisitos 
Estudio de verificación de cumplimiento de requisitos para efectuar encargo </t>
  </si>
  <si>
    <t>Certificación de cumplimiento de requisitos para nombramiento y/o encargo - Comunicación Oficial</t>
  </si>
  <si>
    <t>Reducir</t>
  </si>
  <si>
    <t>Revisión y actualización del procedimiento PR-HUM-20 v2 Selección, vinculación y desvinculación de personal incluyendo los controles necesarios - Procedimiento aprobado y publicado</t>
  </si>
  <si>
    <t xml:space="preserve"> Profesional del Grupo Interno de Trabajo de Gestión del Talento Humano</t>
  </si>
  <si>
    <t>Funcionario que responsable de la vinculación a la ARL en el GIT de Talento Humano</t>
  </si>
  <si>
    <t>cada vez que se vaya a hacer una vinculación de un pasante</t>
  </si>
  <si>
    <t xml:space="preserve"> realizará la afiliación antes de la expedición de la resolución de vinculación formativa,</t>
  </si>
  <si>
    <t xml:space="preserve">En caso que no se haya afiliado, el funcionario responsable del  proceso de vinculación de practicantes laborales en el GIT de Talento Humano verificará antes de la expedición de la resolución de vinculación formativa. </t>
  </si>
  <si>
    <t xml:space="preserve"> Certificación de afiliación a ARL y reposará en el expediente virtual (ORFEO)</t>
  </si>
  <si>
    <t>Con el fin de verificar que esté afiliado a la ARL</t>
  </si>
  <si>
    <t>El responsable del proceso de vinculación de practicantes laborales en el GIT de Talento Humano, cada vez que se vaya a hacer una vinculación verificará los los requisitos establecidos del/la estudiante seleccionado/a, que reposará en el expediente de ORFEO, con el fin de que cumpla con los requisitos para vincularlo. En caso de que no cumpla con los requisitos se informará al DASCD y no se podrá vincular a la entidad.</t>
  </si>
  <si>
    <t>El responsable del proceso de vinculación de practicantes laborales en el GIT de Talento Humano</t>
  </si>
  <si>
    <t>verificará los los requisitos establecidos del/la estudiante seleccionado/a, que reposará en el expediente de ORFEO</t>
  </si>
  <si>
    <t>con el fin de que cumpla con los requisitos para vincularlo</t>
  </si>
  <si>
    <t>HUM-PR-02 Prácticas laborales
Expediente ORFEO</t>
  </si>
  <si>
    <t>En caso de que no cumpla con los requisitos se informará al DASCD y no se podrá vincular a la entidad.</t>
  </si>
  <si>
    <t>HUM-PR-02 Prácticas laborales
Certificación de afiliación a ARL</t>
  </si>
  <si>
    <t>La comunidad de la SCRD</t>
  </si>
  <si>
    <t xml:space="preserve"> cada vez que requiera realizar actividades extramurales con fines institucionales</t>
  </si>
  <si>
    <t xml:space="preserve"> debe reportar a los responsables de SST a través del correo recursos.humanos@scrd.gov.co el día, el lugar, el medio de transporte, si es en el exterior (se solicita una tarjeta de asistencia en el exterior) y el propósito del desplazamiento</t>
  </si>
  <si>
    <t>con el fin de informar a la ARL dicho desplazamiento para que sea cubierto cualquier incidente o accidente de trabajo,</t>
  </si>
  <si>
    <t>En caso de no reportar, el funcionario y/o contratista asume la responsabilidad si se presenta cualquier incidente o accidente.</t>
  </si>
  <si>
    <t>HUM-MN-01 Manual de SST
Correo electrónico</t>
  </si>
  <si>
    <t>Divulgar una pieza comunicativa con la importancia y las consecuencias de no reportar los desplazamientos con la ARL - pieza comunicativa enviada por los medios masivos</t>
  </si>
  <si>
    <t>SG-SST
Profesionales de talento humano</t>
  </si>
  <si>
    <t>El (La) Coordinador (a) del GIT de Talento Humano, junto con el equipo de capacitaciones y bienestar, anualmente revisarán, harán difusión, gestionarán y aplicarán el instrumento de diagnóstico entidad con el fin de entender las necesidades y preferencias de las/los servidores, frente a las actividades a desarrollar en el marco de los planes de Talento Humano a través del instrumento de diagnóstico de necesidades de Capacitación y Bienestar, la cual reposará en el expediente de capacitaciones y bienestar, en caso que en la primera encuesta no haya participación, se volverá a solicitar el diligenciamiento, ampliando el plazo.</t>
  </si>
  <si>
    <t>El (La) Coordinador (a) del GIT de Talento Humano, junto con el equipo de capacitaciones y bienestar, para cada actividad realizará la convocatoria masiva utilizando los medios de comunicación con los que cuenta la SCRD tales como: Intranet, correo masivo, entre otras a través de banners y/o correo electrónico y/o agendamiento por google calendar y/o notas, entre otras, con el fin de generar mayor participación en las actividades. En caso de que no se realicen las convocatorias se reprogramarán las actividades.</t>
  </si>
  <si>
    <t>El Profesional responsable de la liquidación de seguridad social en GIT de Gestión de Talento Humano revisa mensualmente uno a uno el IBC, los días y las novedades, a través de los reporte de errores del operador de información (SOI - Mi planilla, entre otros) y a través de un excel discriminando los valores del empleado y el empleador, con el fin de que sea comparada la liquidación cargada en el operador de información contra lo liquidado en el aplicativo en PERNO, en caso que hayan diferencias en el IBC del operador y el aplicativo PERNO, se volverá a revisar las inconsistencias.</t>
  </si>
  <si>
    <t>El (La) Coordinador (a) del GIT de Talento Humano, junto con el equipo de capacitaciones y bienestar</t>
  </si>
  <si>
    <t>Anualmente</t>
  </si>
  <si>
    <t>Revisarán, harán difusión, gestionarán y aplicarán el instrumento de diagnóstico entidad con el fin de entender las necesidades y preferencias de las/los servidores, frente a las actividades a desarrollar en el marco de los planes de Talento Humano a través del instrumento de diagnóstico de necesidades de Capacitación y Bienestar</t>
  </si>
  <si>
    <t>en caso que en la primera encuesta no haya participación, se volverá a solicitar el diligenciamiento, ampliando el plazo.</t>
  </si>
  <si>
    <t>Informe de necesidades del instrumento de diagnóstico de necesidades de Capacitación y Bienestar</t>
  </si>
  <si>
    <t xml:space="preserve"> para cada actividad </t>
  </si>
  <si>
    <t>realizará la convocatoria masiva utilizando los medios de comunicación con los que cuenta la SCRD tales como: Intranet, correo masivo, entre otras a través de banners y/o correo electrónico y/o agendamiento por google calendar y/o notas, entre otras</t>
  </si>
  <si>
    <t>con el fin de generar mayor participación en las actividades</t>
  </si>
  <si>
    <t xml:space="preserve"> En caso de que no se realicen las convocatorias se reprogramarán las actividades.</t>
  </si>
  <si>
    <t>Banners y/o correo electrónico y/o agendamiento por google calendar y/o notas, entre otras</t>
  </si>
  <si>
    <t>El Profesional responsable de la liquidación de la nómina en GIT de Gestión de Talento Humano</t>
  </si>
  <si>
    <t>El Profesional responsable de la liquidación de seguridad social en GIT de Gestión de Talento Humano</t>
  </si>
  <si>
    <t>El Profesional responsable de la liquidación de la nómina en GIT de Gestión de Talento Humano, revisará mensualmente que la prenómina cuente con los criterios establecidos en la HUM-GU-02 GUÍA DE LIQUIDACIÓN DE LA NÓMINA Y SEGURIDAD SOCIAL con el fin de determinar la inclusión de novedades y veracidad de la información a través de una hoja de cálculo en DRIVE, en caso de que la prenómina no cuente con los criterios establecidos, deberá ajustarse de acuerdo con la revisión será realizada por el/la coordinador/a del GIT de Gestión de Talento Humano, el/la Director/a de Gestión Corporativa y Relación con el Ciudadano y el/la Coordinador/a del GIT de Gestión Financiera</t>
  </si>
  <si>
    <t>Mensualmente</t>
  </si>
  <si>
    <t>Hoja de cálculo en DRIVE</t>
  </si>
  <si>
    <t xml:space="preserve"> en caso de que la prenómina no cuente con los criterios establecidos, deberá ajustarse de acuerdo con la revisión será realizada por el/la coordinador/a del GIT de Gestión de Talento Humano, el/la Director/a de Gestión Corporativa y Relación con el Ciudadano y el/la Coordinador/a del GIT de Gestión Financiera</t>
  </si>
  <si>
    <t>con el fin de corroborar que la prenómina se encuentre correctamente liquidada</t>
  </si>
  <si>
    <t>Revisa uno a uno el IBC, los días y las novedades, a través de los reporte de errores del operador de información (SOI - Mi planilla, entre otros) y a través de un excel discriminando los valores del empleado y el empleador</t>
  </si>
  <si>
    <t xml:space="preserve">Reporte de errores del operador de información (SOI - Mi planilla, entre otros) y a través de un excel </t>
  </si>
  <si>
    <t>con el fin de que sea comparada la liquidación cargada en el operador de información contra lo liquidado en el aplicativo en PERNO</t>
  </si>
  <si>
    <t xml:space="preserve"> en caso que hayan diferencias en el IBC del operador y el aplicativo PERNO, se volverá a revisar las inconsistencias.</t>
  </si>
  <si>
    <t>Reporte de errores del operador de información (SOI - Mi planilla, entre otros) y a través de un excel</t>
  </si>
  <si>
    <t>Administrar el diseño, ejecución y seguimiento del ciclo del personal de la Secretaría Distrital de Cultura,
Recreación y Deporte, mediante la planeación estratégica y la cultura organizacional, en pro del mejoramiento continuo, la satisfacción personal
y el desarrollo institucional que permitan contar con el personal idóneo y competente para atender la misión de la entidad.</t>
  </si>
  <si>
    <t>RC</t>
  </si>
  <si>
    <t>1. Falta de integridad del servidor público
2. No identificar, ni declarar un conflicto de interés oportunamente
3. Manipulación de la información y fallas en la aplicación de los controles
4. Documentación desactualizada que genere errores en el paso a paso de la vinculación del personal en la secretaría</t>
  </si>
  <si>
    <t>1. Investigaciones / sanciones disciplinarias, administrativas, fiscales y/o penales
2. Detrimento patrimonial</t>
  </si>
  <si>
    <t>1. Desconocimiento de consecuencias disciplinarias y/o legales claras frente a actos de fraude o falsedad en la información.
2. Necesidad económica del trabajador o temor a asumir costos médicos por fuera de la cobertura.</t>
  </si>
  <si>
    <t>1. Modificación indebida de la base de datos 
 2.Sobornos o actos de corrupción</t>
  </si>
  <si>
    <t>1.Sanciones administrativas y judiciales 
 2. Investigaciones disciplinarias y judiciales</t>
  </si>
  <si>
    <t>Verificación de requisitos mínimos para efectuar nombramiento y encargos</t>
  </si>
  <si>
    <t xml:space="preserve">Profesional del Grupo Interno de Trabajo de Gestión del Talento Humano </t>
  </si>
  <si>
    <t>PREVENTIVO</t>
  </si>
  <si>
    <t xml:space="preserve">PR-HUM-20  Selección, vinculación y desvinculación de personal </t>
  </si>
  <si>
    <t>El profesional del Grupo Interno de Trabajo de Gestión del Talento Humano previo a un nombramiento o encargo  efectuará la verificación de requisitos del empleo en el formato Código: HUM-PR-13-FR-02 "Análisis de requisitos" el cual reposará en el expediente virtual (ORFEO), de conformidad con lo establecido en el manual específico de funciones y de competencias laborales y la normatividad vigente asociada a la materia, en caso de incumplimiento se tomarán las medidas previstas en la normatividad vigente, así las cosas, frente a nombramientos y encargos,  la Coordinadora del Grupo Interno de Trabajo de Gestión del Talento Humano certificará el cumplimiento de requisitos</t>
  </si>
  <si>
    <t>Investigación de accidentes</t>
  </si>
  <si>
    <t>Comité Paritario de Seguridad y Salud en el Trabajo (COPASST) - Personal responsable encargados de Seguridad y salud en el trabajo</t>
  </si>
  <si>
    <t>DETECTIVO</t>
  </si>
  <si>
    <t>HUM-PR-10 Reporte de incidentes, accidentes e investigación de incidentes, accidentes y enfermedades laborales</t>
  </si>
  <si>
    <t>El equipo investigador cada vez que se presente un evento, del accidente lleva a cabo el análisis de causas del presunto accidente de trabajo, teniendo en cuenta los datos obtenidos en la entrevista, en las evidencias encontradas y/o en el lugar de los hechos. Con el fin de determinar si en realidad es un accidente de trabajo, a través del formato HUM-PR-10-FR-01 Formato de investigación de accidentes e incidentes de trabajo. En caso de materializarse el riesgo, la ARL determina si es o no un accidente de trabajo.</t>
  </si>
  <si>
    <t>Verificación de la información en bases de datos vs archivos físicos</t>
  </si>
  <si>
    <t>Profesional del Grupo Interno de Trabajo de Gestión del Talento Humano</t>
  </si>
  <si>
    <t>HUM-PR-12 PROCEDIMIENTO DE EMISIÓN DE CERTIFICADO DE INFORMACIÓN DE TIEMPO LABORADO</t>
  </si>
  <si>
    <t>El funcionario designado de Talento Humano verificará los soportes de las certificaciones únicamente cuando la solicitud sea radicada por los canales oficiales establecidos; no se aceptarán solicitudes verbales, por canales no oficiales ni correos personales. Esta actividad tiene como propósito evitar posibles actos de corrupción, con la manipulación de la información. La verificación se realiza contrastando la información con la base de datos institucional y los archivos físicos y/o digitales. Si se identifican observaciones o inconsistencias, se suspende el trámite y se informa al solicitante o al área correspondiente para su corrección. Como evidencia, se conserva el registro de la solicitud, los soportes de verificación y la copia de la certificación emitida.</t>
  </si>
  <si>
    <t>Validación de la certificación previo a la expedición</t>
  </si>
  <si>
    <t>Coordinador(a) del Grupo Interno de Trabajo de Gestión del Talento Humano</t>
  </si>
  <si>
    <t>El/la coordinador(a) del GIT de Talento Humano es responsable de validar y firmar las certificaciones laborales, una vez realizada la verificación inicial por parte del funcionario designado. Esta actividad se realiza cada vez que se genera una solicitud de certificación laboral, siempre y cuando haya ingresado por los canales oficiales definidos. El propósito de este control es garantizar la autenticidad de la información contenida en las certificaciones emitidas por la entidad. La validación implica revisar que la información verificada por el funcionario coincida con los registros oficiales y que se hayan cumplido los pasos previos del proceso. En caso de presentarse observaciones o inconsistencias, la firma se suspende y se devuelve el trámite para su corrección antes de continuar. Como evidencia de la ejecución del control, se conserva la certificación firmada, con su respectiva radicación, y los registros del proceso de validación.</t>
  </si>
  <si>
    <t>1. Ausencia de conocimiento por parte de los servidores públicos de la Política de Integridad
2. No reportar conforme a la  normatividad vigente posibles conflictos de interés.</t>
  </si>
  <si>
    <t>1. Sanciones disciplinarias
2. Deterioro de imagen.</t>
  </si>
  <si>
    <t>Sensibilización código de integridad y de conflicto de interés</t>
  </si>
  <si>
    <t>El Profesional del Grupo Interno de Trabajo de Gestión del Talento Humano por lo menos una vez al año realizará una capacitación a los servidores y contratistas con el fin de que quede claro cuándo se debe reportar los posibles casos de conflictos de interés que se puedan llegar a presentar; en caso que no quede claro, también se expondrán las consecuencias del no reporte. El registro quedará consignado en el expediente virtual del plan de integridad.</t>
  </si>
  <si>
    <t>Plan de integridad
Procedimiento Manejo conflictos de interés</t>
  </si>
  <si>
    <t>Vinculación de personal que incumpla con el perfil o los requistos legales</t>
  </si>
  <si>
    <t xml:space="preserve">lo que puede dar lugar a investigaciones de tipo fiscal, penal o disciplinario,  </t>
  </si>
  <si>
    <t>así como a posibles demandas contra la entidad.</t>
  </si>
  <si>
    <t xml:space="preserve"> vincular a un estudiante en calidad de pasante sin estar debidamente afiliado a la Administradora de Riesgos</t>
  </si>
  <si>
    <t xml:space="preserve">lo que puede derivar en sanciones legales, gastos económicos no previstos en caso de un accidente  </t>
  </si>
  <si>
    <t>y deterioro de la imagen institucional.</t>
  </si>
  <si>
    <t xml:space="preserve"> vincular estudiantes en calidad de practicantes sin realizar una verificación previa del cumplimiento de los requisitos legales</t>
  </si>
  <si>
    <t>lo que puede generar sanciones por parte de los entes de control</t>
  </si>
  <si>
    <t xml:space="preserve"> y exponer a la organización a sanciones disciplinarias o de tipo judicial.</t>
  </si>
  <si>
    <t>omisión de reporte adecuadamente a la ARL (Administradora de Riesgos Laborales) aquellas actividades, programas o desplazamientos que involucren un alto nivel de riesgo para los trabajadores"</t>
  </si>
  <si>
    <t>negación de cobertura por parte de la ARL</t>
  </si>
  <si>
    <t xml:space="preserve"> y sanciones legales, reputacional, económicas </t>
  </si>
  <si>
    <t>Posibilidad de  afectación económica y reputacional por negación de cobertura por parte de la ARL y sanciones legales, reputacional, económicas debido a omisión de reporte adecuadamente a la ARL (Administradora de Riesgos Laborales) aquellas actividades, programas o desplazamientos que involucren un alto nivel de riesgo para los trabajadores</t>
  </si>
  <si>
    <t>desaprovechamiento del recurso debido a la baja participación en las actividades de los planes de capacitación y bienestar e incentivos que fueron gestionados y organizados por el Grupo Interno de Trabajo de Gestión del Talento Humano</t>
  </si>
  <si>
    <t xml:space="preserve">lo que conlleva a la pérdida de recursos financieros invertidos </t>
  </si>
  <si>
    <t>y desactualización de competencias del talento humano.</t>
  </si>
  <si>
    <t>inoportunidad en la aplicación normativa vigente para la liquidación y pago de nómina, seguridad social y prestaciones sociales</t>
  </si>
  <si>
    <t>y detrimento patrimonial.</t>
  </si>
  <si>
    <t xml:space="preserve"> liquidación de mayores y/o menores valores pagados.</t>
  </si>
  <si>
    <t>La comunidad de la SCRD cada vez que requiera realizar actividades extramurales con fines institucionales debe reportar a los responsables de SST a través del correo electrónico: recursos.humanos@scrd.gov.co el día, el lugar, el medio de transporte, si es en el exterior (se solicita una tarjeta de asistencia en el exterior) y el propósito del desplazamiento, con el fin de informar a la ARL dicho desplazamiento para que sea cubierto cualquier incidente o accidente de trabajo,  lo que quedará registrado en el DRIVE que se tiene compartido con la ARL. En caso de no reportar, el funcionario y/o contratista asume la responsabilidad si se presenta cualquier incidente o accidente.</t>
  </si>
  <si>
    <t xml:space="preserve">Correo electrónico y Drive </t>
  </si>
  <si>
    <t>1. Investigaciones / sanciones disciplinarias, administrativas, fiscales y/o penales
2.sanciones legales y contractuales.
3.pérdida de confianza institucional,
4.afectación de la relación con la ARL 5. daño reputacional</t>
  </si>
  <si>
    <t>Listado de asistencia de las actividades</t>
  </si>
  <si>
    <t>(Número de Servidores que Asistieron / 0.10 * Total de Servidores Previstos) * 100</t>
  </si>
  <si>
    <t>Profesional con la responsabilidad de capacitación y bienestar en la Secretaría</t>
  </si>
  <si>
    <t>Divulgar una pieza comunicativa con la importancia de asistir a las actividades de capacitación y bienestar evidenciando el detrimento en caso de no asistir - pieza comunicativa enviada por los medios masivos</t>
  </si>
  <si>
    <t xml:space="preserve">
Posibilidad de afectación reputacional, institucional y en la confianza ciudadana por soborno entrante al aceptar una dádiva o beneficio para favorecer a un tercero en la selección y vinculación de servidores, por desconocimiento o incumplimiento de los requisitos legales establecidos en la SCRD.</t>
  </si>
  <si>
    <t>Posibilidad de afectación reputacional, institucional y en la confianza ciudadana por soborno entrante al aceptar  una dádiva  por brindar información falsa o errada respecto a la ubicación en la que ocurrió un accidente de trabajo, con el propósito de que este sea reconocido y cubierto al 100% por la ARL, para beneficio de un tercero</t>
  </si>
  <si>
    <t>Posibilidad de afectación económica y reputacional por omisión en la declaración de un conflicto de interés para favorecer a un tercero mediante la obtención de una dádiva o beneficio, incumpliendo  los requisitos legales establecidos en la SCRD</t>
  </si>
  <si>
    <t>Revisión y actualización del procedimiento PR-HUM-20 v2 Selección, vinculación y desvinculación de personal 
Producto: Procedimiento aprobado publicado en el link de transparencia</t>
  </si>
  <si>
    <t>El funcionario designado de Talento Humano verificará los soportes de las certificaciones únicamente cuando la solicitud sea radicada por los canales oficiales establecidos; no se aceptarán solicitudes verbales, por canales no oficiales ni correos personales. Esta actividad tiene como propósito evitar posibles actos de corrupción, con la manipulación de la información. La verificación se realiza contrastando la información con la base de datos institucional y los archivos físicos y/o digitales. Si se identifican observaciones o inconsistencias, se suspende el trámite y se informa al solicitante o al área correspondiente para su corrección. Como evidencia, se conserva el registro de la solicitud, los soportes de verificación y la copia de la certificación emitida.
El/la coordinador(a) del GIT de Talento Humano es responsable de validar y firmar las certificaciones laborales, una vez realizada la verificación inicial por parte del funcionario designado. Esta actividad se realiza cada vez que se genera una solicitud de certificación laboral, siempre y cuando haya ingresado por los canales oficiales definidos. El propósito de este control es garantizar la autenticidad de la información contenida en las certificaciones emitidas por la entidad. La validación implica revisar que la información verificada por el funcionario coincida con los registros oficiales y que se hayan cumplido los pasos previos del proceso. En caso de presentarse observaciones o inconsistencias, la firma se suspende y se devuelve el trámite para su corrección antes de continuar. Como evidencia de la ejecución del control, se conserva la certificación firmada, con su respectiva radicación, y los registros del proceso de validación</t>
  </si>
  <si>
    <t>Socializar una pieza comunicativa recordando la importancia de reportar información veraz y completa en caso de un accidente laboral. Alterar la información con el fin de obtener cobertura de la ARL puede acarrear graves consecuencias legales y administrativas para el trabajador.
produto: pieza comunicativa publicada en el cultunet.</t>
  </si>
  <si>
    <t>Pieza comunicativa informando los canales oficiales para las solicitudes de las certificaciones (certificación laboral - CETIL)
produto: pieza comunicativa publicada en el cultunet.</t>
  </si>
  <si>
    <t>Socializar una pieza comunicativa recordando la importancia de reportar los posibles casos de conflictos de interés y las consecuencias de noo reportar.
produto: pieza comunicativa publicada en el cultunet.</t>
  </si>
  <si>
    <t>Posibilidad de afectación reputacional, institucional y en la confianza ciudadana por soborno entrante  al manipular la información de las certificaciones laborales para obtener un beneficio privado para sí mismo o para un tercero.</t>
  </si>
  <si>
    <t>Posibilidad de afectación económica y reputacional  por sanciones legales, gastos económicos imprevistos en caso de un accidente y deterioro de la imagen institucional, debido a, vincular a un estudiante en calidad de pasante sin estar debidamente afiliado a la Administradora de Riesgos</t>
  </si>
  <si>
    <t xml:space="preserve">El funcionario responsable de la vinculación a la ARL en el GIT de Talento Humano, cada vez que se vaya a hacer una vinculación realizará la afiliación antes de la expedición de la resolución de vinculación formativa, esto se verificará a través de la Certificación de afiliación a ARL y reposará en el expediente virtual (ORFEO). En caso que no se haya afiliado, el funcionario responsable del  proceso de vinculación de practicantes laborales en el GIT de Talento Humano verificará antes de la expedición de la resolución de vinculación formativa. </t>
  </si>
  <si>
    <t>Posibilidad de afectación económica por pérdida de recursos financieros invertidos y desactualización de competencias del talento humano, debido a, desaprovechamiento del recurso debido a la baja participación en las actividades de los planes de capacitación y bienestar e incentivos que fueron gestionados y organizados por el Grupo Interno de Trabajo de Gestión del Talento Humano.</t>
  </si>
  <si>
    <t xml:space="preserve">Reportar a OAP por correo electrónico informando la situación presentada y formalizar una acción correctiva con: "Fortalecer la promocion de las actividades de capacitación y bienestar a través de los medios de comunicación internos y reforzar el compromiso de los(as) Jefes(as)" </t>
  </si>
  <si>
    <t>Reportar a OAP por correo electrónico informando la situación presentada y formalizar una acción correctiva con:
"Oficiar a la ARL la certificación del empleador, esplicando detalladamente el accidente y las pruebas necesarias para su reconocimiento"</t>
  </si>
  <si>
    <t>Reportar a OAP por correo electrónico informando la situación presentada y formalizar una acción correctiva con:
"Afiliar al practicante"</t>
  </si>
  <si>
    <t>Reportar a OAP por correo electrónico informando la situación presentada y formalizar una acción correctiva con:
"Desvincular al practicante"</t>
  </si>
  <si>
    <t xml:space="preserve">Reportar a OAP por correo electrónico informando la situación presentada y formalizar una acción correctiva con: "Informar al funcionario afectado y realizar el ajuste de la nómina" </t>
  </si>
  <si>
    <t>Reportar a la Oficina de Control Interno Disciplinario por correo electrónico informando la situación presentada, para que se tomen las medidas necesarias y formalizar una acción correctiva con: "Solicitar el reporte del conflicto de interés".</t>
  </si>
  <si>
    <t>Reportar a la Oficina de Control Interno Disciplinario por correo electrónico informando la situación presentada, para que se tomen las medidas necesarias y formalizar una acción correctiva con: "Enviar la certificación correcta".</t>
  </si>
  <si>
    <t>Reportar a la Oficina de Control Interno Disciplinario por correo electrónico informando la situación presentada, para que se tomen las medidas necesarias y formalizar una acción correctiva con: "Informar a la ARL sobre lo ocurrido".</t>
  </si>
  <si>
    <t>Posibilidad de afectación económica y reputacional por investigaciones de tipo fiscal, penal o disciplinario, así como a posibles demandas contra la entidad, debido a vinculación de personal que incumpla con el perfil o los requisitos legales</t>
  </si>
  <si>
    <t>Reportar a la Oficina de Control Interno Disciplinario por correo electrónico informando la situación presentada, para que se tomen las medidas necesarias y formalizar una acción correctiva con: "Informar a la autoridad nominadora, la cual revocará el nombramiento de conformidad con lo dispuesto en la normatividad vigente sobre la materia e iniciará las acciones legales por la afectación a la entidad".</t>
  </si>
  <si>
    <t>Reportar a OAP por correo electrónico informando la situación presentada y formalizar una acción correctiva con: "Informar a la autoridad nominadora, la cual revocará el nombramiento de conformidad con lo dispuesto en la normatividad vigente sobre la materia e iniciará las acciones legales por la afectación a la entidad".</t>
  </si>
  <si>
    <t>Posibilidad de afectación económica por  liquidación de mayores y/o menores valores pagados y detrimento patrimonial debido a inoportunidad en la aplicación normativa vigente para la liquidación y pago de nómina, seguridad social, prestaciones sociales y retención en la fuente.</t>
  </si>
  <si>
    <t xml:space="preserve">Revisará que la prenómina cuente con los criterios establecidos en la HUM-GU-02 GUÍA DE LIQUIDACIÓN DE LA NÓMINA Y SEGURIDAD SOCIAL y la normatividad aplicable para la liquidación de retención en la fuente con el fin de determinar la inclusión de novedades y veracidad de la información </t>
  </si>
  <si>
    <r>
      <t xml:space="preserve">No. Edición: 1  - Fecha: 06/10//2025 - GLPI: 128689- Radicado ORFEO  20257300554843 
</t>
    </r>
    <r>
      <rPr>
        <sz val="12"/>
        <color theme="1"/>
        <rFont val="Arial"/>
        <family val="2"/>
      </rPr>
      <t>Descripción de las modificaciones:
Se identificaron los siguientes riesgos adicionales para la vigencia 2025, con sus respectivos controles:
• “vincular a un estudiante en calidad de pasante sin estar debidamente afiliado a la Administradora de Riesgos”
• “vincular estudiantes en calidad de practicantes sin realizar una verificación previa del cumplimiento de los requisitos legales”
• “omisión de reporte adecuadamente a la ARL (Administradora de Riesgos Laborales) aquellas actividades, programas o desplazamientos que involucren un alto nivel de riesgo para los trabajadores"
• “Posibilidad de afectación reputacional, institucional y en la confianza ciudadana por soborno entrante al aceptar una dádiva por brindar información falsa o errada respecto a la ubicación en la que ocurrió un accidente de trabajo, con el propósito de que este sea reconocido y cubierto al 100% por la ARL, para beneficio de un tercero”
• “Posibilidad de afectación reputacional, institucional y en la confianza ciudadana por soborno entrante al manipular la información de las certificaciones laborales para obtener un beneficio privado para sí mismo o para un tercero”.
• “Posibilidad de afectación económica y reputacional por omisión en la declaración de un conflicto de interés para favorecer a un tercero mediante la obtención de una dádiva o beneficio, incumpliendo los requisitos legales establecidos en la SCRD”.
Se observó que el riesgo “Concertación de compromisos o formulación de Acuerdos de Gestión y la evaluación de desempeño semestral/anual/ eventual fuera de los tiempos establecidos por la normatividad”, se encontraba controlado y muy poco probable su materialización y su impacto, por lo que se decidió eliminar.
Para la redaccipon de los riesgos de corrupción se tiene en cuenta los lineamientos de la Guía de Riesgos v7 del DAFP.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</si>
</sst>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240A]#,###;[Red]\([$$-240A]#,###\)"/>
  </numFmts>
  <fonts count="95"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0.14999847407452621"/>
      <name val="Calibri"/>
      <family val="2"/>
      <scheme val="minor"/>
    </font>
    <font>
      <sz val="12"/>
      <color theme="0" tint="-0.249977111117893"/>
      <name val="Calibri"/>
      <family val="2"/>
      <scheme val="minor"/>
    </font>
    <font>
      <b/>
      <sz val="12"/>
      <color theme="0" tint="-0.249977111117893"/>
      <name val="Calibri"/>
      <family val="2"/>
      <scheme val="minor"/>
    </font>
    <font>
      <b/>
      <sz val="13"/>
      <color rgb="FF000000"/>
      <name val="Arial"/>
      <family val="2"/>
    </font>
    <font>
      <sz val="8"/>
      <color rgb="FF000000"/>
      <name val="Arial"/>
      <family val="2"/>
    </font>
    <font>
      <sz val="10"/>
      <color rgb="FF000000"/>
      <name val="Arial"/>
      <family val="2"/>
    </font>
    <font>
      <sz val="11"/>
      <color indexed="81"/>
      <name val="Tahoma"/>
      <family val="2"/>
    </font>
    <font>
      <sz val="10"/>
      <color indexed="81"/>
      <name val="Tahoma"/>
      <family val="2"/>
    </font>
    <font>
      <b/>
      <sz val="11"/>
      <color indexed="81"/>
      <name val="Tahoma"/>
      <family val="2"/>
    </font>
    <font>
      <b/>
      <sz val="11"/>
      <color theme="1"/>
      <name val="Arial"/>
      <family val="2"/>
    </font>
    <font>
      <sz val="11"/>
      <color theme="1"/>
      <name val="Arial"/>
      <family val="2"/>
    </font>
    <font>
      <b/>
      <sz val="14"/>
      <color theme="1"/>
      <name val="Arial"/>
      <family val="2"/>
    </font>
    <font>
      <sz val="11"/>
      <color rgb="FF000000"/>
      <name val="Arial"/>
      <family val="2"/>
    </font>
    <font>
      <b/>
      <sz val="11"/>
      <color rgb="FF000000"/>
      <name val="Arial"/>
      <family val="2"/>
    </font>
    <font>
      <sz val="12"/>
      <color theme="1" tint="0.499984740745262"/>
      <name val="Arial"/>
      <family val="2"/>
    </font>
    <font>
      <b/>
      <sz val="12"/>
      <color theme="0"/>
      <name val="Arial"/>
      <family val="2"/>
    </font>
    <font>
      <b/>
      <sz val="12"/>
      <name val="Arial"/>
      <family val="2"/>
    </font>
    <font>
      <b/>
      <sz val="16"/>
      <color theme="0"/>
      <name val="Arial"/>
      <family val="2"/>
    </font>
    <font>
      <b/>
      <sz val="11"/>
      <color theme="0"/>
      <name val="Arial"/>
      <family val="2"/>
    </font>
    <font>
      <b/>
      <sz val="10"/>
      <name val="Arial"/>
      <family val="2"/>
    </font>
    <font>
      <b/>
      <sz val="10"/>
      <color theme="1" tint="0.499984740745262"/>
      <name val="Arial"/>
      <family val="2"/>
    </font>
    <font>
      <i/>
      <sz val="11"/>
      <color theme="0" tint="-0.499984740745262"/>
      <name val="Arial"/>
      <family val="2"/>
    </font>
    <font>
      <b/>
      <sz val="11"/>
      <name val="Arial"/>
      <family val="2"/>
    </font>
    <font>
      <sz val="11"/>
      <name val="Arial"/>
      <family val="2"/>
    </font>
    <font>
      <i/>
      <sz val="9"/>
      <color theme="0" tint="-0.499984740745262"/>
      <name val="Arial"/>
      <family val="2"/>
    </font>
    <font>
      <sz val="11"/>
      <color rgb="FFC00000"/>
      <name val="Arial"/>
      <family val="2"/>
    </font>
    <font>
      <sz val="11"/>
      <color rgb="FFFF0000"/>
      <name val="Arial"/>
      <family val="2"/>
    </font>
    <font>
      <b/>
      <i/>
      <sz val="11"/>
      <name val="Arial"/>
      <family val="2"/>
    </font>
    <font>
      <sz val="9"/>
      <color theme="1"/>
      <name val="Arial"/>
      <family val="2"/>
    </font>
    <font>
      <b/>
      <i/>
      <sz val="8"/>
      <color theme="0" tint="-0.499984740745262"/>
      <name val="Arial"/>
      <family val="2"/>
    </font>
    <font>
      <sz val="10"/>
      <color theme="1"/>
      <name val="Arial"/>
      <family val="2"/>
    </font>
    <font>
      <b/>
      <u/>
      <sz val="11"/>
      <color theme="1"/>
      <name val="Arial"/>
      <family val="2"/>
    </font>
    <font>
      <b/>
      <sz val="11"/>
      <color rgb="FFC00000"/>
      <name val="Arial"/>
      <family val="2"/>
    </font>
    <font>
      <b/>
      <sz val="14"/>
      <color theme="0"/>
      <name val="Arial"/>
      <family val="2"/>
    </font>
    <font>
      <sz val="11"/>
      <color theme="0"/>
      <name val="Arial"/>
      <family val="2"/>
    </font>
    <font>
      <b/>
      <u/>
      <sz val="10"/>
      <color theme="0"/>
      <name val="Arial"/>
      <family val="2"/>
    </font>
    <font>
      <sz val="9"/>
      <color theme="0"/>
      <name val="Arial"/>
      <family val="2"/>
    </font>
    <font>
      <sz val="10"/>
      <color theme="0"/>
      <name val="Arial"/>
      <family val="2"/>
    </font>
    <font>
      <sz val="16"/>
      <color theme="1"/>
      <name val="Arial"/>
      <family val="2"/>
    </font>
    <font>
      <b/>
      <sz val="18"/>
      <color theme="0"/>
      <name val="Arial"/>
      <family val="2"/>
    </font>
    <font>
      <b/>
      <sz val="11"/>
      <color rgb="FFFFFFFF"/>
      <name val="Arial"/>
      <family val="2"/>
    </font>
    <font>
      <sz val="11"/>
      <color rgb="FFFFFFFF"/>
      <name val="Arial"/>
      <family val="2"/>
    </font>
    <font>
      <b/>
      <sz val="14"/>
      <name val="Arial"/>
      <family val="2"/>
    </font>
    <font>
      <b/>
      <sz val="10"/>
      <color theme="1"/>
      <name val="Arial"/>
      <family val="2"/>
    </font>
    <font>
      <b/>
      <sz val="10"/>
      <color theme="0"/>
      <name val="Arial"/>
      <family val="2"/>
    </font>
    <font>
      <sz val="12"/>
      <color theme="1"/>
      <name val="Arial"/>
      <family val="2"/>
    </font>
    <font>
      <sz val="11"/>
      <color theme="0" tint="-0.499984740745262"/>
      <name val="Arial"/>
      <family val="2"/>
    </font>
    <font>
      <b/>
      <sz val="11"/>
      <color rgb="FFFF0000"/>
      <name val="Arial"/>
      <family val="2"/>
    </font>
    <font>
      <sz val="11"/>
      <color rgb="FF000000"/>
      <name val="Calibri"/>
      <family val="2"/>
      <scheme val="minor"/>
    </font>
  </fonts>
  <fills count="52">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FF"/>
        <bgColor rgb="FFFFFFFF"/>
      </patternFill>
    </fill>
    <fill>
      <patternFill patternType="solid">
        <fgColor theme="9" tint="-0.249977111117893"/>
        <bgColor indexed="64"/>
      </patternFill>
    </fill>
    <fill>
      <patternFill patternType="solid">
        <fgColor rgb="FFFFFFFF"/>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rgb="FFCCCCCC"/>
      </left>
      <right style="thick">
        <color rgb="FF000000"/>
      </right>
      <top style="medium">
        <color rgb="FFCCCCCC"/>
      </top>
      <bottom style="medium">
        <color rgb="FFCCCCCC"/>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68">
    <xf numFmtId="0" fontId="0" fillId="0" borderId="0"/>
    <xf numFmtId="0" fontId="2" fillId="0" borderId="0"/>
    <xf numFmtId="0" fontId="7" fillId="0" borderId="0"/>
    <xf numFmtId="0" fontId="19" fillId="19" borderId="0" applyNumberFormat="0" applyBorder="0" applyAlignment="0" applyProtection="0"/>
    <xf numFmtId="0" fontId="25" fillId="20" borderId="51" applyNumberFormat="0" applyAlignment="0" applyProtection="0"/>
    <xf numFmtId="0" fontId="27" fillId="21" borderId="52" applyNumberFormat="0" applyAlignment="0" applyProtection="0"/>
    <xf numFmtId="0" fontId="26" fillId="0" borderId="53" applyNumberFormat="0" applyFill="0" applyAlignment="0" applyProtection="0"/>
    <xf numFmtId="0" fontId="18" fillId="0" borderId="0" applyNumberFormat="0" applyFill="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9" fillId="25"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7" fillId="29" borderId="0" applyNumberFormat="0" applyBorder="0" applyAlignment="0" applyProtection="0"/>
    <xf numFmtId="0" fontId="7" fillId="19" borderId="0" applyNumberFormat="0" applyBorder="0" applyAlignment="0" applyProtection="0"/>
    <xf numFmtId="0" fontId="29" fillId="30" borderId="0" applyNumberFormat="0" applyBorder="0" applyAlignment="0" applyProtection="0"/>
    <xf numFmtId="0" fontId="29" fillId="25"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7" fillId="32" borderId="0" applyNumberFormat="0" applyBorder="0" applyAlignment="0" applyProtection="0"/>
    <xf numFmtId="0" fontId="7" fillId="26" borderId="0" applyNumberFormat="0" applyBorder="0" applyAlignment="0" applyProtection="0"/>
    <xf numFmtId="0" fontId="29" fillId="27" borderId="0" applyNumberFormat="0" applyBorder="0" applyAlignment="0" applyProtection="0"/>
    <xf numFmtId="0" fontId="29" fillId="33" borderId="0" applyNumberFormat="0" applyBorder="0" applyAlignment="0" applyProtection="0"/>
    <xf numFmtId="0" fontId="7" fillId="29" borderId="0" applyNumberFormat="0" applyBorder="0" applyAlignment="0" applyProtection="0"/>
    <xf numFmtId="0" fontId="7" fillId="34" borderId="0" applyNumberFormat="0" applyBorder="0" applyAlignment="0" applyProtection="0"/>
    <xf numFmtId="0" fontId="29" fillId="34" borderId="0" applyNumberFormat="0" applyBorder="0" applyAlignment="0" applyProtection="0"/>
    <xf numFmtId="0" fontId="23" fillId="34" borderId="51" applyNumberFormat="0" applyAlignment="0" applyProtection="0"/>
    <xf numFmtId="0" fontId="20" fillId="35" borderId="0" applyNumberFormat="0" applyBorder="0" applyAlignment="0" applyProtection="0"/>
    <xf numFmtId="0" fontId="21" fillId="36" borderId="0" applyNumberFormat="0" applyBorder="0" applyAlignment="0" applyProtection="0"/>
    <xf numFmtId="0" fontId="7" fillId="29" borderId="54" applyNumberFormat="0" applyAlignment="0" applyProtection="0"/>
    <xf numFmtId="0" fontId="24" fillId="20" borderId="55" applyNumberFormat="0" applyAlignment="0" applyProtection="0"/>
    <xf numFmtId="0" fontId="28" fillId="0" borderId="0" applyNumberFormat="0" applyFill="0" applyBorder="0" applyAlignment="0" applyProtection="0"/>
    <xf numFmtId="0" fontId="16" fillId="0" borderId="56" applyNumberFormat="0" applyFill="0" applyAlignment="0" applyProtection="0"/>
    <xf numFmtId="0" fontId="17" fillId="0" borderId="57" applyNumberFormat="0" applyFill="0" applyAlignment="0" applyProtection="0"/>
    <xf numFmtId="0" fontId="18" fillId="0" borderId="58" applyNumberFormat="0" applyFill="0" applyAlignment="0" applyProtection="0"/>
    <xf numFmtId="0" fontId="15" fillId="0" borderId="0" applyNumberFormat="0" applyFill="0" applyBorder="0" applyAlignment="0" applyProtection="0"/>
    <xf numFmtId="0" fontId="22" fillId="0" borderId="59" applyNumberFormat="0" applyFill="0" applyAlignment="0" applyProtection="0"/>
    <xf numFmtId="0" fontId="2"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25" borderId="0" applyNumberFormat="0" applyBorder="0" applyAlignment="0" applyProtection="0"/>
    <xf numFmtId="0" fontId="29" fillId="28"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31" borderId="0" applyNumberFormat="0" applyBorder="0" applyAlignment="0" applyProtection="0"/>
    <xf numFmtId="0" fontId="29" fillId="33" borderId="0" applyNumberFormat="0" applyBorder="0" applyAlignment="0" applyProtection="0"/>
    <xf numFmtId="9" fontId="14" fillId="0" borderId="0" applyFont="0" applyFill="0" applyBorder="0" applyAlignment="0" applyProtection="0"/>
    <xf numFmtId="41" fontId="14" fillId="0" borderId="0" applyFont="0" applyFill="0" applyBorder="0" applyAlignment="0" applyProtection="0"/>
  </cellStyleXfs>
  <cellXfs count="772">
    <xf numFmtId="0" fontId="0" fillId="0" borderId="0" xfId="0"/>
    <xf numFmtId="0" fontId="1" fillId="0" borderId="1" xfId="0" applyFont="1" applyBorder="1" applyAlignment="1">
      <alignment horizontal="center" vertical="center" wrapText="1"/>
    </xf>
    <xf numFmtId="0" fontId="7" fillId="0" borderId="0" xfId="2"/>
    <xf numFmtId="0" fontId="22" fillId="44" borderId="76" xfId="2" applyFont="1" applyFill="1" applyBorder="1"/>
    <xf numFmtId="0" fontId="22" fillId="44" borderId="77" xfId="2" applyFont="1" applyFill="1" applyBorder="1"/>
    <xf numFmtId="0" fontId="22" fillId="44" borderId="78" xfId="2" applyFont="1" applyFill="1" applyBorder="1"/>
    <xf numFmtId="0" fontId="7" fillId="0" borderId="1" xfId="2" applyBorder="1"/>
    <xf numFmtId="0" fontId="7" fillId="0" borderId="72" xfId="2" applyBorder="1"/>
    <xf numFmtId="0" fontId="7" fillId="0" borderId="74" xfId="2" applyBorder="1"/>
    <xf numFmtId="0" fontId="7" fillId="0" borderId="75" xfId="2" applyBorder="1"/>
    <xf numFmtId="0" fontId="1" fillId="0" borderId="1" xfId="0" applyFont="1" applyBorder="1" applyAlignment="1">
      <alignment horizontal="center" vertical="center"/>
    </xf>
    <xf numFmtId="0" fontId="37" fillId="0" borderId="0" xfId="0" applyFont="1"/>
    <xf numFmtId="0" fontId="38" fillId="0" borderId="76" xfId="50" applyFont="1" applyBorder="1" applyAlignment="1">
      <alignment horizontal="justify" vertical="top"/>
    </xf>
    <xf numFmtId="0" fontId="38" fillId="0" borderId="77" xfId="50" applyFont="1" applyBorder="1" applyAlignment="1">
      <alignment horizontal="justify" vertical="top"/>
    </xf>
    <xf numFmtId="0" fontId="38" fillId="0" borderId="78" xfId="50" applyFont="1" applyBorder="1" applyAlignment="1">
      <alignment horizontal="justify" vertical="top"/>
    </xf>
    <xf numFmtId="0" fontId="37" fillId="0" borderId="1" xfId="50" applyFont="1" applyBorder="1" applyAlignment="1">
      <alignment horizontal="justify" vertical="top"/>
    </xf>
    <xf numFmtId="0" fontId="37" fillId="0" borderId="72" xfId="50" applyFont="1" applyBorder="1" applyAlignment="1">
      <alignment horizontal="justify" vertical="top"/>
    </xf>
    <xf numFmtId="0" fontId="37" fillId="0" borderId="72" xfId="50" applyFont="1" applyBorder="1" applyAlignment="1">
      <alignment vertical="center" wrapText="1"/>
    </xf>
    <xf numFmtId="0" fontId="37" fillId="0" borderId="1" xfId="50" applyFont="1" applyBorder="1"/>
    <xf numFmtId="0" fontId="37" fillId="0" borderId="72" xfId="50" applyFont="1" applyBorder="1" applyAlignment="1">
      <alignment wrapText="1"/>
    </xf>
    <xf numFmtId="0" fontId="37" fillId="0" borderId="72" xfId="50" applyFont="1" applyBorder="1"/>
    <xf numFmtId="0" fontId="37" fillId="0" borderId="0" xfId="50" applyFont="1"/>
    <xf numFmtId="0" fontId="37" fillId="0" borderId="74" xfId="50" applyFont="1" applyBorder="1" applyAlignment="1">
      <alignment wrapText="1"/>
    </xf>
    <xf numFmtId="0" fontId="37" fillId="0" borderId="75" xfId="50" applyFont="1" applyBorder="1"/>
    <xf numFmtId="0" fontId="0" fillId="0" borderId="0" xfId="0" applyAlignment="1" applyProtection="1">
      <alignment wrapText="1"/>
      <protection locked="0"/>
    </xf>
    <xf numFmtId="0" fontId="1" fillId="0" borderId="0" xfId="0" applyFont="1" applyAlignment="1" applyProtection="1">
      <alignment wrapText="1"/>
      <protection locked="0"/>
    </xf>
    <xf numFmtId="0" fontId="45" fillId="0" borderId="0" xfId="0" applyFont="1" applyAlignment="1" applyProtection="1">
      <alignment wrapText="1"/>
      <protection locked="0"/>
    </xf>
    <xf numFmtId="0" fontId="30" fillId="0" borderId="0" xfId="0" applyFont="1" applyAlignment="1" applyProtection="1">
      <alignment wrapText="1"/>
      <protection locked="0"/>
    </xf>
    <xf numFmtId="0" fontId="0" fillId="0" borderId="0" xfId="0"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2" fillId="0" borderId="0" xfId="0" applyFont="1" applyProtection="1">
      <protection locked="0"/>
    </xf>
    <xf numFmtId="0" fontId="0" fillId="0" borderId="0" xfId="0" applyAlignment="1" applyProtection="1">
      <alignment vertical="center"/>
      <protection locked="0"/>
    </xf>
    <xf numFmtId="0" fontId="31" fillId="0" borderId="0" xfId="0" applyFont="1" applyProtection="1">
      <protection locked="0"/>
    </xf>
    <xf numFmtId="0" fontId="0" fillId="9" borderId="0" xfId="0" applyFill="1" applyAlignment="1" applyProtection="1">
      <alignment horizontal="center" vertical="center"/>
      <protection locked="0"/>
    </xf>
    <xf numFmtId="16" fontId="0" fillId="0" borderId="0" xfId="0" applyNumberFormat="1" applyProtection="1">
      <protection locked="0"/>
    </xf>
    <xf numFmtId="0" fontId="4" fillId="0" borderId="0" xfId="0" applyFont="1" applyAlignment="1" applyProtection="1">
      <alignment horizontal="center" wrapText="1"/>
      <protection locked="0"/>
    </xf>
    <xf numFmtId="0" fontId="0" fillId="9" borderId="0" xfId="0" applyFill="1" applyProtection="1">
      <protection locked="0"/>
    </xf>
    <xf numFmtId="0" fontId="4" fillId="0" borderId="0" xfId="0" applyFont="1" applyProtection="1">
      <protection locked="0"/>
    </xf>
    <xf numFmtId="0" fontId="6" fillId="0" borderId="1" xfId="0" applyFont="1" applyBorder="1" applyAlignment="1">
      <alignment horizontal="center" vertical="center" wrapText="1"/>
    </xf>
    <xf numFmtId="0" fontId="9" fillId="0" borderId="1" xfId="0" applyFont="1" applyBorder="1" applyAlignment="1">
      <alignment horizontal="center" vertical="center"/>
    </xf>
    <xf numFmtId="0" fontId="30" fillId="0" borderId="0" xfId="0" applyFont="1"/>
    <xf numFmtId="0" fontId="36" fillId="0" borderId="0" xfId="0" applyFont="1"/>
    <xf numFmtId="0" fontId="39" fillId="0" borderId="0" xfId="0" applyFont="1" applyAlignment="1">
      <alignment horizontal="center" vertical="center" wrapText="1"/>
    </xf>
    <xf numFmtId="0" fontId="34" fillId="40" borderId="0" xfId="0" applyFont="1" applyFill="1" applyAlignment="1">
      <alignment horizontal="center" vertical="center" wrapText="1" readingOrder="1"/>
    </xf>
    <xf numFmtId="0" fontId="35" fillId="18" borderId="64" xfId="0" applyFont="1" applyFill="1" applyBorder="1" applyAlignment="1">
      <alignment horizontal="center" vertical="center" wrapText="1" readingOrder="1"/>
    </xf>
    <xf numFmtId="0" fontId="35" fillId="0" borderId="64" xfId="0" applyFont="1" applyBorder="1" applyAlignment="1">
      <alignment horizontal="justify" vertical="center" wrapText="1" readingOrder="1"/>
    </xf>
    <xf numFmtId="9" fontId="35" fillId="0" borderId="64" xfId="0" applyNumberFormat="1" applyFont="1" applyBorder="1" applyAlignment="1">
      <alignment horizontal="center" vertical="center" wrapText="1" readingOrder="1"/>
    </xf>
    <xf numFmtId="0" fontId="35" fillId="38" borderId="65" xfId="0" applyFont="1" applyFill="1" applyBorder="1" applyAlignment="1">
      <alignment horizontal="center" vertical="center" wrapText="1" readingOrder="1"/>
    </xf>
    <xf numFmtId="0" fontId="35" fillId="0" borderId="65" xfId="0" applyFont="1" applyBorder="1" applyAlignment="1">
      <alignment horizontal="justify" vertical="center" wrapText="1" readingOrder="1"/>
    </xf>
    <xf numFmtId="9" fontId="35" fillId="0" borderId="65" xfId="0" applyNumberFormat="1" applyFont="1" applyBorder="1" applyAlignment="1">
      <alignment horizontal="center" vertical="center" wrapText="1" readingOrder="1"/>
    </xf>
    <xf numFmtId="0" fontId="35" fillId="41" borderId="65" xfId="0" applyFont="1" applyFill="1" applyBorder="1" applyAlignment="1">
      <alignment horizontal="center" vertical="center" wrapText="1" readingOrder="1"/>
    </xf>
    <xf numFmtId="0" fontId="35" fillId="37" borderId="65" xfId="0" applyFont="1" applyFill="1" applyBorder="1" applyAlignment="1">
      <alignment horizontal="center" vertical="center" wrapText="1" readingOrder="1"/>
    </xf>
    <xf numFmtId="0" fontId="40" fillId="5" borderId="65" xfId="0" applyFont="1" applyFill="1" applyBorder="1" applyAlignment="1">
      <alignment horizontal="center" vertical="center" wrapText="1" readingOrder="1"/>
    </xf>
    <xf numFmtId="0" fontId="39" fillId="9" borderId="0" xfId="0" applyFont="1" applyFill="1" applyAlignment="1">
      <alignment horizontal="center" vertical="center" wrapText="1"/>
    </xf>
    <xf numFmtId="0" fontId="39" fillId="0" borderId="64" xfId="0" applyFont="1" applyBorder="1" applyAlignment="1">
      <alignment horizontal="justify" vertical="center" wrapText="1" readingOrder="1"/>
    </xf>
    <xf numFmtId="0" fontId="39" fillId="0" borderId="65" xfId="0" applyFont="1" applyBorder="1" applyAlignment="1">
      <alignment horizontal="justify" vertical="center" wrapText="1" readingOrder="1"/>
    </xf>
    <xf numFmtId="0" fontId="39" fillId="0" borderId="0" xfId="0" applyFont="1"/>
    <xf numFmtId="0" fontId="41" fillId="0" borderId="0" xfId="0" applyFont="1"/>
    <xf numFmtId="0" fontId="30" fillId="9" borderId="0" xfId="0" applyFont="1" applyFill="1"/>
    <xf numFmtId="0" fontId="34" fillId="42" borderId="68" xfId="0" applyFont="1" applyFill="1" applyBorder="1" applyAlignment="1">
      <alignment horizontal="center" vertical="center" wrapText="1" readingOrder="1"/>
    </xf>
    <xf numFmtId="0" fontId="43" fillId="0" borderId="0" xfId="0" applyFont="1"/>
    <xf numFmtId="0" fontId="35" fillId="9" borderId="3" xfId="0" applyFont="1" applyFill="1" applyBorder="1" applyAlignment="1">
      <alignment horizontal="justify" vertical="center" wrapText="1" readingOrder="1"/>
    </xf>
    <xf numFmtId="9" fontId="34" fillId="9" borderId="70" xfId="0" applyNumberFormat="1" applyFont="1" applyFill="1" applyBorder="1" applyAlignment="1">
      <alignment horizontal="center" vertical="center" wrapText="1" readingOrder="1"/>
    </xf>
    <xf numFmtId="41" fontId="41" fillId="0" borderId="0" xfId="67" applyFont="1" applyAlignment="1" applyProtection="1">
      <alignment horizontal="center" vertical="center"/>
    </xf>
    <xf numFmtId="0" fontId="35" fillId="9" borderId="1" xfId="0" applyFont="1" applyFill="1" applyBorder="1" applyAlignment="1">
      <alignment horizontal="justify" vertical="center" wrapText="1" readingOrder="1"/>
    </xf>
    <xf numFmtId="9" fontId="34" fillId="9" borderId="72" xfId="0" applyNumberFormat="1" applyFont="1" applyFill="1" applyBorder="1" applyAlignment="1">
      <alignment horizontal="center" vertical="center" wrapText="1" readingOrder="1"/>
    </xf>
    <xf numFmtId="10" fontId="41" fillId="0" borderId="0" xfId="66" applyNumberFormat="1" applyFont="1" applyAlignment="1" applyProtection="1">
      <alignment vertical="center"/>
    </xf>
    <xf numFmtId="0" fontId="35" fillId="9" borderId="72" xfId="0" applyFont="1" applyFill="1" applyBorder="1" applyAlignment="1">
      <alignment horizontal="center" vertical="center" wrapText="1" readingOrder="1"/>
    </xf>
    <xf numFmtId="0" fontId="35" fillId="9" borderId="74" xfId="0" applyFont="1" applyFill="1" applyBorder="1" applyAlignment="1">
      <alignment horizontal="justify" vertical="center" wrapText="1" readingOrder="1"/>
    </xf>
    <xf numFmtId="0" fontId="35" fillId="9" borderId="75" xfId="0" applyFont="1" applyFill="1" applyBorder="1" applyAlignment="1">
      <alignment horizontal="center" vertical="center" wrapText="1" readingOrder="1"/>
    </xf>
    <xf numFmtId="9" fontId="34" fillId="0" borderId="65" xfId="0" applyNumberFormat="1" applyFont="1" applyBorder="1" applyAlignment="1">
      <alignment horizontal="center" vertical="center" wrapText="1" readingOrder="1"/>
    </xf>
    <xf numFmtId="9" fontId="35" fillId="0" borderId="0" xfId="0" applyNumberFormat="1" applyFont="1" applyAlignment="1">
      <alignment horizontal="center" vertical="center" wrapText="1" readingOrder="1"/>
    </xf>
    <xf numFmtId="0" fontId="30" fillId="0" borderId="0" xfId="0" applyFont="1" applyAlignment="1">
      <alignment horizontal="justify" vertical="center"/>
    </xf>
    <xf numFmtId="0" fontId="39" fillId="0" borderId="0" xfId="0" applyFont="1" applyAlignment="1">
      <alignment wrapText="1"/>
    </xf>
    <xf numFmtId="9" fontId="39" fillId="0" borderId="0" xfId="66" applyFont="1" applyAlignment="1" applyProtection="1">
      <alignment vertical="center"/>
    </xf>
    <xf numFmtId="41" fontId="39" fillId="0" borderId="0" xfId="67" applyFont="1" applyAlignment="1" applyProtection="1">
      <alignment horizontal="center" vertical="center"/>
    </xf>
    <xf numFmtId="0" fontId="39" fillId="0" borderId="64" xfId="0" applyFont="1" applyBorder="1" applyAlignment="1">
      <alignment horizontal="center" vertical="center" wrapText="1" readingOrder="1"/>
    </xf>
    <xf numFmtId="0" fontId="39" fillId="0" borderId="65" xfId="0" applyFont="1" applyBorder="1" applyAlignment="1">
      <alignment horizontal="center" vertical="center" wrapText="1" readingOrder="1"/>
    </xf>
    <xf numFmtId="0" fontId="47" fillId="0" borderId="0" xfId="0" applyFont="1" applyAlignment="1">
      <alignment vertical="center"/>
    </xf>
    <xf numFmtId="0" fontId="48" fillId="0" borderId="0" xfId="0" applyFont="1" applyAlignment="1">
      <alignment horizontal="center" vertical="center"/>
    </xf>
    <xf numFmtId="3" fontId="47" fillId="0" borderId="0" xfId="0" applyNumberFormat="1" applyFont="1"/>
    <xf numFmtId="41" fontId="47" fillId="0" borderId="0" xfId="0" applyNumberFormat="1" applyFont="1"/>
    <xf numFmtId="0" fontId="48" fillId="0" borderId="0" xfId="0" applyFont="1" applyAlignment="1">
      <alignment vertical="center" wrapText="1"/>
    </xf>
    <xf numFmtId="41" fontId="48" fillId="0" borderId="0" xfId="67" applyFont="1" applyAlignment="1" applyProtection="1">
      <alignment vertical="center"/>
    </xf>
    <xf numFmtId="164" fontId="47" fillId="0" borderId="0" xfId="66" applyNumberFormat="1" applyFont="1" applyAlignment="1" applyProtection="1">
      <alignment vertical="center"/>
    </xf>
    <xf numFmtId="9" fontId="47" fillId="0" borderId="0" xfId="66" applyFont="1" applyAlignment="1" applyProtection="1">
      <alignment vertical="center"/>
    </xf>
    <xf numFmtId="10" fontId="47" fillId="0" borderId="0" xfId="66" applyNumberFormat="1" applyFont="1" applyAlignment="1" applyProtection="1">
      <alignment vertical="center"/>
    </xf>
    <xf numFmtId="0" fontId="47" fillId="0" borderId="0" xfId="0" applyFont="1" applyAlignment="1">
      <alignment vertical="center" wrapText="1"/>
    </xf>
    <xf numFmtId="41" fontId="47" fillId="0" borderId="0" xfId="67" applyFont="1" applyAlignment="1" applyProtection="1">
      <alignment vertical="center"/>
    </xf>
    <xf numFmtId="0" fontId="34" fillId="9" borderId="1" xfId="0" applyFont="1" applyFill="1" applyBorder="1" applyAlignment="1">
      <alignment horizontal="center" vertical="center" wrapText="1" readingOrder="1"/>
    </xf>
    <xf numFmtId="0" fontId="34" fillId="9" borderId="74" xfId="0" applyFont="1" applyFill="1" applyBorder="1" applyAlignment="1">
      <alignment horizontal="center" vertical="center" wrapText="1" readingOrder="1"/>
    </xf>
    <xf numFmtId="0" fontId="34" fillId="42" borderId="67" xfId="0" applyFont="1" applyFill="1" applyBorder="1" applyAlignment="1">
      <alignment horizontal="center" vertical="center" wrapText="1" readingOrder="1"/>
    </xf>
    <xf numFmtId="0" fontId="34" fillId="9" borderId="3" xfId="0" applyFont="1" applyFill="1" applyBorder="1" applyAlignment="1">
      <alignment horizontal="center" vertical="center" wrapText="1" readingOrder="1"/>
    </xf>
    <xf numFmtId="0" fontId="0" fillId="0" borderId="103" xfId="0" applyBorder="1"/>
    <xf numFmtId="0" fontId="1" fillId="48" borderId="103" xfId="0" applyFont="1" applyFill="1" applyBorder="1" applyAlignment="1">
      <alignment horizontal="center"/>
    </xf>
    <xf numFmtId="0" fontId="30" fillId="0" borderId="0" xfId="0" applyFont="1" applyAlignment="1">
      <alignment wrapText="1"/>
    </xf>
    <xf numFmtId="0" fontId="30" fillId="0" borderId="0" xfId="0" applyFont="1" applyAlignment="1">
      <alignment horizontal="justify" vertical="center" wrapText="1"/>
    </xf>
    <xf numFmtId="0" fontId="49" fillId="0" borderId="0" xfId="49" applyFont="1" applyAlignment="1">
      <alignment vertical="center" wrapText="1"/>
    </xf>
    <xf numFmtId="0" fontId="1" fillId="0" borderId="12" xfId="0" applyFont="1" applyBorder="1" applyAlignment="1" applyProtection="1">
      <alignment horizontal="center" vertical="center"/>
      <protection locked="0"/>
    </xf>
    <xf numFmtId="0" fontId="0" fillId="0" borderId="12" xfId="0" applyBorder="1" applyAlignment="1" applyProtection="1">
      <alignment horizontal="center"/>
      <protection locked="0"/>
    </xf>
    <xf numFmtId="0" fontId="13" fillId="9" borderId="0" xfId="0" applyFont="1" applyFill="1" applyAlignment="1">
      <alignment wrapText="1"/>
    </xf>
    <xf numFmtId="0" fontId="0" fillId="9" borderId="0" xfId="0" applyFill="1" applyAlignment="1" applyProtection="1">
      <alignment wrapText="1"/>
      <protection locked="0"/>
    </xf>
    <xf numFmtId="0" fontId="32" fillId="9" borderId="0" xfId="0" applyFont="1" applyFill="1" applyAlignment="1">
      <alignment vertical="center" wrapText="1"/>
    </xf>
    <xf numFmtId="0" fontId="56" fillId="0" borderId="110" xfId="0" applyFont="1" applyBorder="1" applyAlignment="1" applyProtection="1">
      <alignment horizontal="left" vertical="center"/>
      <protection locked="0"/>
    </xf>
    <xf numFmtId="0" fontId="55" fillId="0" borderId="0" xfId="0" applyFont="1" applyAlignment="1" applyProtection="1">
      <alignment horizontal="center" vertical="center"/>
      <protection locked="0"/>
    </xf>
    <xf numFmtId="0" fontId="56" fillId="0" borderId="125" xfId="0" applyFont="1" applyBorder="1" applyProtection="1">
      <protection locked="0"/>
    </xf>
    <xf numFmtId="0" fontId="56" fillId="0" borderId="125" xfId="0" applyFont="1" applyBorder="1" applyAlignment="1" applyProtection="1">
      <alignment horizontal="left"/>
      <protection locked="0"/>
    </xf>
    <xf numFmtId="0" fontId="49" fillId="0" borderId="126" xfId="49" applyFont="1" applyBorder="1" applyAlignment="1">
      <alignment vertical="center" wrapText="1"/>
    </xf>
    <xf numFmtId="0" fontId="0" fillId="0" borderId="12" xfId="0" applyBorder="1" applyProtection="1">
      <protection locked="0"/>
    </xf>
    <xf numFmtId="0" fontId="61" fillId="2" borderId="114" xfId="0" applyFont="1" applyFill="1" applyBorder="1" applyAlignment="1">
      <alignment horizontal="center" vertical="center" wrapText="1"/>
    </xf>
    <xf numFmtId="0" fontId="62" fillId="9" borderId="114" xfId="0" applyFont="1" applyFill="1" applyBorder="1" applyAlignment="1">
      <alignment horizontal="center" vertical="center"/>
    </xf>
    <xf numFmtId="14" fontId="62" fillId="9" borderId="114" xfId="0" applyNumberFormat="1" applyFont="1" applyFill="1" applyBorder="1" applyAlignment="1">
      <alignment horizontal="center" vertical="center"/>
    </xf>
    <xf numFmtId="0" fontId="61" fillId="2" borderId="4" xfId="0" applyFont="1" applyFill="1" applyBorder="1" applyAlignment="1">
      <alignment horizontal="center" vertical="center" wrapText="1"/>
    </xf>
    <xf numFmtId="0" fontId="56" fillId="0" borderId="0" xfId="0" applyFont="1"/>
    <xf numFmtId="0" fontId="56" fillId="0" borderId="0" xfId="0" applyFont="1" applyAlignment="1">
      <alignment horizontal="center"/>
    </xf>
    <xf numFmtId="0" fontId="56" fillId="0" borderId="0" xfId="0" applyFont="1" applyProtection="1">
      <protection locked="0"/>
    </xf>
    <xf numFmtId="0" fontId="56" fillId="0" borderId="0" xfId="0" applyFont="1" applyAlignment="1" applyProtection="1">
      <alignment horizontal="center" vertical="center"/>
      <protection locked="0"/>
    </xf>
    <xf numFmtId="0" fontId="55" fillId="0" borderId="0" xfId="0" applyFont="1" applyAlignment="1">
      <alignment horizontal="center" vertical="center"/>
    </xf>
    <xf numFmtId="0" fontId="67" fillId="0" borderId="0" xfId="0" applyFont="1" applyProtection="1">
      <protection locked="0"/>
    </xf>
    <xf numFmtId="0" fontId="68" fillId="0" borderId="0" xfId="0" applyFont="1" applyAlignment="1">
      <alignment horizontal="center" vertical="center" wrapText="1"/>
    </xf>
    <xf numFmtId="0" fontId="56" fillId="9" borderId="0" xfId="0" applyFont="1" applyFill="1" applyProtection="1">
      <protection locked="0"/>
    </xf>
    <xf numFmtId="0" fontId="69" fillId="0" borderId="0" xfId="0" applyFont="1" applyAlignment="1">
      <alignment horizontal="center" vertical="center"/>
    </xf>
    <xf numFmtId="0" fontId="70" fillId="0" borderId="0" xfId="0" applyFont="1" applyAlignment="1" applyProtection="1">
      <alignment horizontal="center" vertical="center"/>
      <protection locked="0"/>
    </xf>
    <xf numFmtId="0" fontId="56" fillId="0" borderId="0" xfId="0" applyFont="1" applyAlignment="1" applyProtection="1">
      <alignment wrapText="1"/>
      <protection locked="0"/>
    </xf>
    <xf numFmtId="0" fontId="71" fillId="0" borderId="0" xfId="0" applyFont="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0" fontId="56" fillId="0" borderId="0" xfId="0" applyFont="1" applyAlignment="1" applyProtection="1">
      <alignment vertical="center"/>
      <protection locked="0"/>
    </xf>
    <xf numFmtId="0" fontId="55" fillId="0" borderId="0" xfId="0" applyFont="1" applyAlignment="1">
      <alignment horizontal="center" vertical="center" wrapText="1"/>
    </xf>
    <xf numFmtId="0" fontId="56" fillId="0" borderId="0" xfId="0" applyFont="1" applyAlignment="1">
      <alignment horizontal="center" vertical="center" wrapText="1"/>
    </xf>
    <xf numFmtId="0" fontId="56" fillId="0" borderId="60" xfId="0" applyFont="1" applyBorder="1" applyAlignment="1" applyProtection="1">
      <alignment horizontal="center" vertical="center" wrapText="1"/>
      <protection locked="0"/>
    </xf>
    <xf numFmtId="0" fontId="74" fillId="0" borderId="0" xfId="0" applyFont="1" applyAlignment="1">
      <alignment horizontal="center" vertical="center" wrapText="1"/>
    </xf>
    <xf numFmtId="0" fontId="71" fillId="0" borderId="0" xfId="0" applyFont="1" applyAlignment="1" applyProtection="1">
      <alignment vertical="center" wrapText="1"/>
      <protection locked="0"/>
    </xf>
    <xf numFmtId="0" fontId="56" fillId="0" borderId="0" xfId="0" applyFont="1" applyAlignment="1">
      <alignment horizontal="center" vertical="center"/>
    </xf>
    <xf numFmtId="0" fontId="69" fillId="0" borderId="0" xfId="0" applyFont="1" applyAlignment="1">
      <alignment horizontal="center" vertical="center" wrapText="1"/>
    </xf>
    <xf numFmtId="0" fontId="74" fillId="0" borderId="60" xfId="0" applyFont="1" applyBorder="1" applyAlignment="1" applyProtection="1">
      <alignment horizontal="center" vertical="center" wrapText="1"/>
      <protection locked="0"/>
    </xf>
    <xf numFmtId="0" fontId="74" fillId="0" borderId="0" xfId="0" applyFont="1" applyAlignment="1" applyProtection="1">
      <alignment horizontal="center" vertical="center"/>
      <protection locked="0"/>
    </xf>
    <xf numFmtId="0" fontId="55" fillId="43" borderId="111" xfId="0" applyFont="1" applyFill="1" applyBorder="1" applyAlignment="1" applyProtection="1">
      <alignment horizontal="center"/>
      <protection locked="0"/>
    </xf>
    <xf numFmtId="0" fontId="56" fillId="0" borderId="113" xfId="0" applyFont="1" applyBorder="1" applyProtection="1">
      <protection locked="0"/>
    </xf>
    <xf numFmtId="0" fontId="56" fillId="9" borderId="60" xfId="0" applyFont="1" applyFill="1" applyBorder="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6" fillId="0" borderId="0" xfId="0" applyFont="1" applyAlignment="1">
      <alignment vertical="center"/>
    </xf>
    <xf numFmtId="0" fontId="69" fillId="0" borderId="60" xfId="0" applyFont="1" applyBorder="1" applyAlignment="1" applyProtection="1">
      <alignment horizontal="center" vertical="center" wrapText="1"/>
      <protection locked="0"/>
    </xf>
    <xf numFmtId="0" fontId="76" fillId="0" borderId="0" xfId="0" applyFont="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56" fillId="0" borderId="0" xfId="0" applyFont="1" applyAlignment="1" applyProtection="1">
      <alignment vertical="center" wrapText="1"/>
      <protection locked="0"/>
    </xf>
    <xf numFmtId="0" fontId="55" fillId="0" borderId="0" xfId="0" applyFont="1" applyAlignment="1" applyProtection="1">
      <alignment wrapText="1"/>
      <protection locked="0"/>
    </xf>
    <xf numFmtId="0" fontId="77" fillId="0" borderId="0" xfId="0" applyFont="1" applyAlignment="1" applyProtection="1">
      <alignment wrapText="1"/>
      <protection locked="0"/>
    </xf>
    <xf numFmtId="0" fontId="78" fillId="0" borderId="0" xfId="0" applyFont="1" applyAlignment="1" applyProtection="1">
      <alignment wrapText="1"/>
      <protection locked="0"/>
    </xf>
    <xf numFmtId="0" fontId="55" fillId="0" borderId="12" xfId="0" applyFont="1" applyBorder="1" applyAlignment="1" applyProtection="1">
      <alignment wrapText="1"/>
      <protection locked="0"/>
    </xf>
    <xf numFmtId="0" fontId="80" fillId="39" borderId="4" xfId="0" applyFont="1" applyFill="1" applyBorder="1" applyAlignment="1">
      <alignment wrapText="1"/>
    </xf>
    <xf numFmtId="0" fontId="80" fillId="39" borderId="82" xfId="0" applyFont="1" applyFill="1" applyBorder="1" applyAlignment="1">
      <alignment wrapText="1"/>
    </xf>
    <xf numFmtId="0" fontId="80" fillId="39" borderId="5" xfId="0" applyFont="1" applyFill="1" applyBorder="1" applyAlignment="1">
      <alignment wrapText="1"/>
    </xf>
    <xf numFmtId="0" fontId="80" fillId="39" borderId="99" xfId="0" applyFont="1" applyFill="1" applyBorder="1" applyAlignment="1">
      <alignment wrapText="1"/>
    </xf>
    <xf numFmtId="0" fontId="64" fillId="12" borderId="1" xfId="0" applyFont="1" applyFill="1" applyBorder="1" applyAlignment="1">
      <alignment horizontal="center" vertical="center" wrapText="1"/>
    </xf>
    <xf numFmtId="0" fontId="64" fillId="12" borderId="12" xfId="0" applyFont="1" applyFill="1" applyBorder="1" applyAlignment="1">
      <alignment horizontal="center" vertical="center" wrapText="1"/>
    </xf>
    <xf numFmtId="0" fontId="81" fillId="12" borderId="16" xfId="0" applyFont="1" applyFill="1" applyBorder="1" applyAlignment="1">
      <alignment horizontal="center" vertical="center" wrapText="1"/>
    </xf>
    <xf numFmtId="0" fontId="61" fillId="10" borderId="12" xfId="0" applyFont="1" applyFill="1" applyBorder="1" applyAlignment="1">
      <alignment vertical="center" wrapText="1"/>
    </xf>
    <xf numFmtId="0" fontId="64" fillId="16" borderId="82" xfId="0" applyFont="1" applyFill="1" applyBorder="1" applyAlignment="1">
      <alignment vertical="center" wrapText="1"/>
    </xf>
    <xf numFmtId="0" fontId="64" fillId="16" borderId="5" xfId="0" applyFont="1" applyFill="1" applyBorder="1" applyAlignment="1">
      <alignment vertical="center" wrapText="1"/>
    </xf>
    <xf numFmtId="0" fontId="64" fillId="16" borderId="6" xfId="0" applyFont="1" applyFill="1" applyBorder="1" applyAlignment="1">
      <alignment vertical="center" wrapText="1"/>
    </xf>
    <xf numFmtId="0" fontId="64" fillId="39" borderId="79" xfId="0" applyFont="1" applyFill="1" applyBorder="1" applyAlignment="1">
      <alignment horizontal="center" vertical="center" wrapText="1"/>
    </xf>
    <xf numFmtId="0" fontId="64" fillId="46" borderId="79" xfId="0" applyFont="1" applyFill="1" applyBorder="1" applyAlignment="1">
      <alignment horizontal="center" vertical="center" wrapText="1"/>
    </xf>
    <xf numFmtId="0" fontId="64" fillId="39" borderId="92" xfId="0" applyFont="1" applyFill="1" applyBorder="1" applyAlignment="1">
      <alignment horizontal="center" vertical="center" textRotation="90" wrapText="1"/>
    </xf>
    <xf numFmtId="0" fontId="64" fillId="39" borderId="104" xfId="0" applyFont="1" applyFill="1" applyBorder="1" applyAlignment="1">
      <alignment horizontal="center" vertical="center" wrapText="1"/>
    </xf>
    <xf numFmtId="0" fontId="64" fillId="12" borderId="79" xfId="0" applyFont="1" applyFill="1" applyBorder="1" applyAlignment="1">
      <alignment horizontal="center" vertical="center" wrapText="1"/>
    </xf>
    <xf numFmtId="0" fontId="64" fillId="10" borderId="79" xfId="0" applyFont="1" applyFill="1" applyBorder="1" applyAlignment="1">
      <alignment horizontal="center" vertical="center" wrapText="1"/>
    </xf>
    <xf numFmtId="0" fontId="64" fillId="10" borderId="121" xfId="0" applyFont="1" applyFill="1" applyBorder="1" applyAlignment="1">
      <alignment horizontal="center" vertical="center" wrapText="1"/>
    </xf>
    <xf numFmtId="0" fontId="64" fillId="10" borderId="79" xfId="0" applyFont="1" applyFill="1" applyBorder="1" applyAlignment="1">
      <alignment horizontal="center" vertical="center" textRotation="90" wrapText="1"/>
    </xf>
    <xf numFmtId="0" fontId="64" fillId="10" borderId="87" xfId="0" applyFont="1" applyFill="1" applyBorder="1" applyAlignment="1">
      <alignment horizontal="center" vertical="center" textRotation="90" wrapText="1"/>
    </xf>
    <xf numFmtId="0" fontId="64" fillId="16" borderId="79" xfId="0" applyFont="1" applyFill="1" applyBorder="1" applyAlignment="1">
      <alignment horizontal="center" vertical="center" wrapText="1"/>
    </xf>
    <xf numFmtId="0" fontId="69" fillId="0" borderId="77" xfId="0" applyFont="1" applyBorder="1" applyAlignment="1" applyProtection="1">
      <alignment horizontal="center" vertical="center" wrapText="1"/>
      <protection locked="0"/>
    </xf>
    <xf numFmtId="9" fontId="69" fillId="47" borderId="77" xfId="66" applyFont="1" applyFill="1" applyBorder="1" applyAlignment="1" applyProtection="1">
      <alignment horizontal="center" vertical="center" wrapText="1"/>
    </xf>
    <xf numFmtId="1" fontId="55" fillId="0" borderId="77" xfId="0" applyNumberFormat="1" applyFont="1" applyBorder="1" applyAlignment="1">
      <alignment horizontal="center" vertical="center" wrapText="1"/>
    </xf>
    <xf numFmtId="0" fontId="68" fillId="0" borderId="122" xfId="0" applyFont="1" applyBorder="1" applyAlignment="1" applyProtection="1">
      <alignment horizontal="left" vertical="center" wrapText="1"/>
      <protection locked="0"/>
    </xf>
    <xf numFmtId="0" fontId="56" fillId="47" borderId="77" xfId="0" applyFont="1" applyFill="1" applyBorder="1" applyAlignment="1" applyProtection="1">
      <alignment horizontal="center" vertical="center" textRotation="90" wrapText="1"/>
      <protection locked="0"/>
    </xf>
    <xf numFmtId="0" fontId="56" fillId="0" borderId="77" xfId="0" applyFont="1" applyBorder="1" applyAlignment="1" applyProtection="1">
      <alignment horizontal="center" vertical="center" wrapText="1"/>
      <protection locked="0"/>
    </xf>
    <xf numFmtId="0" fontId="56" fillId="47" borderId="77" xfId="0" applyFont="1" applyFill="1" applyBorder="1" applyAlignment="1">
      <alignment horizontal="center" vertical="center" textRotation="90" wrapText="1"/>
    </xf>
    <xf numFmtId="9" fontId="68" fillId="47" borderId="77" xfId="0" applyNumberFormat="1" applyFont="1" applyFill="1" applyBorder="1" applyAlignment="1">
      <alignment horizontal="center" vertical="center" wrapText="1"/>
    </xf>
    <xf numFmtId="9" fontId="55" fillId="47" borderId="77" xfId="0" applyNumberFormat="1" applyFont="1" applyFill="1" applyBorder="1" applyAlignment="1">
      <alignment horizontal="center" vertical="center"/>
    </xf>
    <xf numFmtId="0" fontId="69" fillId="47" borderId="77" xfId="0" applyFont="1" applyFill="1" applyBorder="1" applyAlignment="1" applyProtection="1">
      <alignment horizontal="center" vertical="center" textRotation="90" wrapText="1"/>
      <protection locked="0"/>
    </xf>
    <xf numFmtId="9" fontId="69" fillId="47" borderId="80" xfId="66" applyFont="1" applyFill="1" applyBorder="1" applyAlignment="1" applyProtection="1">
      <alignment horizontal="center" vertical="center" wrapText="1"/>
    </xf>
    <xf numFmtId="1" fontId="55" fillId="0" borderId="80" xfId="0" applyNumberFormat="1" applyFont="1" applyBorder="1" applyAlignment="1">
      <alignment horizontal="center" vertical="center" wrapText="1"/>
    </xf>
    <xf numFmtId="0" fontId="69" fillId="47" borderId="106" xfId="0" applyFont="1" applyFill="1" applyBorder="1" applyAlignment="1" applyProtection="1">
      <alignment horizontal="center" vertical="center" textRotation="90" wrapText="1"/>
      <protection locked="0"/>
    </xf>
    <xf numFmtId="0" fontId="56" fillId="47" borderId="80" xfId="0" applyFont="1" applyFill="1" applyBorder="1" applyAlignment="1">
      <alignment horizontal="center" vertical="center" textRotation="90" wrapText="1"/>
    </xf>
    <xf numFmtId="0" fontId="56" fillId="47" borderId="106" xfId="0" applyFont="1" applyFill="1" applyBorder="1" applyAlignment="1" applyProtection="1">
      <alignment horizontal="center" vertical="center" textRotation="90" wrapText="1"/>
      <protection locked="0"/>
    </xf>
    <xf numFmtId="9" fontId="69" fillId="47" borderId="88" xfId="66" applyFont="1" applyFill="1" applyBorder="1" applyAlignment="1" applyProtection="1">
      <alignment horizontal="center" vertical="center" wrapText="1"/>
    </xf>
    <xf numFmtId="9" fontId="68" fillId="47" borderId="80" xfId="0" applyNumberFormat="1" applyFont="1" applyFill="1" applyBorder="1" applyAlignment="1">
      <alignment horizontal="center" vertical="center" wrapText="1"/>
    </xf>
    <xf numFmtId="9" fontId="55" fillId="47" borderId="80" xfId="0" applyNumberFormat="1" applyFont="1" applyFill="1" applyBorder="1" applyAlignment="1">
      <alignment horizontal="center" vertical="center"/>
    </xf>
    <xf numFmtId="1" fontId="55" fillId="0" borderId="122" xfId="0" applyNumberFormat="1" applyFont="1" applyBorder="1" applyAlignment="1">
      <alignment horizontal="center" vertical="center" wrapText="1"/>
    </xf>
    <xf numFmtId="9" fontId="69" fillId="47" borderId="81" xfId="66" applyFont="1" applyFill="1" applyBorder="1" applyAlignment="1" applyProtection="1">
      <alignment horizontal="center" vertical="center" wrapText="1"/>
    </xf>
    <xf numFmtId="1" fontId="55" fillId="0" borderId="81" xfId="0" applyNumberFormat="1" applyFont="1" applyBorder="1" applyAlignment="1">
      <alignment horizontal="center" vertical="center" wrapText="1"/>
    </xf>
    <xf numFmtId="1" fontId="55" fillId="0" borderId="123" xfId="0" applyNumberFormat="1" applyFont="1" applyBorder="1" applyAlignment="1">
      <alignment horizontal="center" vertical="center" wrapText="1"/>
    </xf>
    <xf numFmtId="9" fontId="69" fillId="47" borderId="89" xfId="66" applyFont="1" applyFill="1" applyBorder="1" applyAlignment="1" applyProtection="1">
      <alignment horizontal="center" vertical="center" wrapText="1"/>
    </xf>
    <xf numFmtId="9" fontId="68" fillId="47" borderId="81" xfId="0" applyNumberFormat="1" applyFont="1" applyFill="1" applyBorder="1" applyAlignment="1">
      <alignment horizontal="center" vertical="center" wrapText="1"/>
    </xf>
    <xf numFmtId="0" fontId="56" fillId="0" borderId="90" xfId="0" applyFont="1" applyBorder="1" applyAlignment="1" applyProtection="1">
      <alignment horizontal="center" vertical="center" wrapText="1"/>
      <protection locked="0"/>
    </xf>
    <xf numFmtId="0" fontId="56" fillId="0" borderId="80" xfId="0" applyFont="1" applyBorder="1" applyAlignment="1" applyProtection="1">
      <alignment horizontal="center" vertical="center" wrapText="1"/>
      <protection locked="0"/>
    </xf>
    <xf numFmtId="0" fontId="56" fillId="47" borderId="80" xfId="0" applyFont="1" applyFill="1" applyBorder="1" applyAlignment="1" applyProtection="1">
      <alignment horizontal="center" vertical="center" textRotation="90" wrapText="1"/>
      <protection locked="0"/>
    </xf>
    <xf numFmtId="0" fontId="69" fillId="47" borderId="80" xfId="0" applyFont="1" applyFill="1" applyBorder="1" applyAlignment="1" applyProtection="1">
      <alignment horizontal="center" vertical="center" textRotation="90" wrapText="1"/>
      <protection locked="0"/>
    </xf>
    <xf numFmtId="0" fontId="56" fillId="47" borderId="81" xfId="0" applyFont="1" applyFill="1" applyBorder="1" applyAlignment="1" applyProtection="1">
      <alignment horizontal="center" vertical="center" textRotation="90" wrapText="1"/>
      <protection locked="0"/>
    </xf>
    <xf numFmtId="0" fontId="56" fillId="0" borderId="81" xfId="0" applyFont="1" applyBorder="1" applyAlignment="1" applyProtection="1">
      <alignment horizontal="center" vertical="center" wrapText="1"/>
      <protection locked="0"/>
    </xf>
    <xf numFmtId="0" fontId="56" fillId="47" borderId="81" xfId="0" applyFont="1" applyFill="1" applyBorder="1" applyAlignment="1">
      <alignment horizontal="center" vertical="center" textRotation="90" wrapText="1"/>
    </xf>
    <xf numFmtId="0" fontId="69" fillId="47" borderId="81" xfId="0" applyFont="1" applyFill="1" applyBorder="1" applyAlignment="1" applyProtection="1">
      <alignment horizontal="center" vertical="center" textRotation="90" wrapText="1"/>
      <protection locked="0"/>
    </xf>
    <xf numFmtId="0" fontId="56" fillId="47" borderId="108" xfId="0" applyFont="1" applyFill="1" applyBorder="1" applyAlignment="1" applyProtection="1">
      <alignment horizontal="center" vertical="center" textRotation="90" wrapText="1"/>
      <protection locked="0"/>
    </xf>
    <xf numFmtId="0" fontId="56" fillId="0" borderId="108" xfId="0" applyFont="1" applyBorder="1" applyAlignment="1" applyProtection="1">
      <alignment horizontal="center" vertical="center" wrapText="1"/>
      <protection locked="0"/>
    </xf>
    <xf numFmtId="0" fontId="69" fillId="47" borderId="108" xfId="0" applyFont="1" applyFill="1" applyBorder="1" applyAlignment="1" applyProtection="1">
      <alignment horizontal="center" vertical="center" textRotation="90" wrapText="1"/>
      <protection locked="0"/>
    </xf>
    <xf numFmtId="9" fontId="69" fillId="47" borderId="108" xfId="66" applyFont="1" applyFill="1" applyBorder="1" applyAlignment="1" applyProtection="1">
      <alignment horizontal="center" vertical="center" wrapText="1"/>
    </xf>
    <xf numFmtId="1" fontId="55" fillId="0" borderId="108" xfId="0" applyNumberFormat="1" applyFont="1" applyBorder="1" applyAlignment="1">
      <alignment horizontal="center" vertical="center" wrapText="1"/>
    </xf>
    <xf numFmtId="0" fontId="56" fillId="47" borderId="108" xfId="0" applyFont="1" applyFill="1" applyBorder="1" applyAlignment="1">
      <alignment horizontal="center" vertical="center" textRotation="90" wrapText="1"/>
    </xf>
    <xf numFmtId="9" fontId="68" fillId="47" borderId="108" xfId="0" applyNumberFormat="1" applyFont="1" applyFill="1" applyBorder="1" applyAlignment="1">
      <alignment horizontal="center" vertical="center" wrapText="1"/>
    </xf>
    <xf numFmtId="9" fontId="55" fillId="47" borderId="108" xfId="0" applyNumberFormat="1" applyFont="1" applyFill="1" applyBorder="1" applyAlignment="1">
      <alignment horizontal="center" vertical="center"/>
    </xf>
    <xf numFmtId="9" fontId="55" fillId="47" borderId="81" xfId="0" applyNumberFormat="1" applyFont="1" applyFill="1" applyBorder="1" applyAlignment="1">
      <alignment horizontal="center" vertical="center"/>
    </xf>
    <xf numFmtId="0" fontId="56" fillId="47" borderId="0" xfId="0" applyFont="1" applyFill="1" applyProtection="1">
      <protection locked="0"/>
    </xf>
    <xf numFmtId="0" fontId="84" fillId="0" borderId="0" xfId="0" applyFont="1" applyProtection="1">
      <protection locked="0"/>
    </xf>
    <xf numFmtId="0" fontId="84" fillId="0" borderId="0" xfId="0" applyFont="1" applyAlignment="1" applyProtection="1">
      <alignment horizontal="center"/>
      <protection locked="0"/>
    </xf>
    <xf numFmtId="0" fontId="85" fillId="0" borderId="0" xfId="0" applyFont="1" applyProtection="1">
      <protection locked="0"/>
    </xf>
    <xf numFmtId="0" fontId="86" fillId="12" borderId="1" xfId="0" applyFont="1" applyFill="1" applyBorder="1" applyAlignment="1">
      <alignment horizontal="center" vertical="center" wrapText="1"/>
    </xf>
    <xf numFmtId="0" fontId="86" fillId="12" borderId="1" xfId="0" applyFont="1" applyFill="1" applyBorder="1" applyAlignment="1">
      <alignment horizontal="center" vertical="center"/>
    </xf>
    <xf numFmtId="0" fontId="86" fillId="2" borderId="3" xfId="0" applyFont="1" applyFill="1" applyBorder="1" applyAlignment="1">
      <alignment horizontal="center" vertical="center" wrapText="1" readingOrder="1"/>
    </xf>
    <xf numFmtId="0" fontId="55" fillId="47" borderId="93" xfId="0" applyFont="1" applyFill="1" applyBorder="1" applyAlignment="1">
      <alignment horizontal="center" vertical="center" wrapText="1"/>
    </xf>
    <xf numFmtId="0" fontId="55" fillId="47" borderId="108" xfId="0" applyFont="1" applyFill="1" applyBorder="1" applyAlignment="1" applyProtection="1">
      <alignment horizontal="center" vertical="center" wrapText="1"/>
      <protection locked="0"/>
    </xf>
    <xf numFmtId="0" fontId="55" fillId="9" borderId="108" xfId="0" applyFont="1" applyFill="1" applyBorder="1" applyAlignment="1" applyProtection="1">
      <alignment horizontal="center" vertical="center"/>
      <protection locked="0"/>
    </xf>
    <xf numFmtId="0" fontId="56" fillId="47" borderId="93" xfId="0" applyFont="1" applyFill="1" applyBorder="1" applyAlignment="1" applyProtection="1">
      <alignment horizontal="center" vertical="center" wrapText="1"/>
      <protection locked="0"/>
    </xf>
    <xf numFmtId="0" fontId="56" fillId="47" borderId="93" xfId="0" applyFont="1" applyFill="1" applyBorder="1" applyAlignment="1">
      <alignment horizontal="center" vertical="center" wrapText="1"/>
    </xf>
    <xf numFmtId="0" fontId="56" fillId="47" borderId="93" xfId="0" applyFont="1" applyFill="1" applyBorder="1" applyAlignment="1">
      <alignment horizontal="center" vertical="center" wrapText="1" shrinkToFit="1"/>
    </xf>
    <xf numFmtId="0" fontId="56" fillId="9" borderId="93" xfId="0" applyFont="1" applyFill="1" applyBorder="1" applyAlignment="1">
      <alignment horizontal="center" vertical="center"/>
    </xf>
    <xf numFmtId="0" fontId="55" fillId="9" borderId="0" xfId="0" applyFont="1" applyFill="1" applyAlignment="1" applyProtection="1">
      <alignment horizontal="center" vertical="center"/>
      <protection locked="0"/>
    </xf>
    <xf numFmtId="0" fontId="56" fillId="9" borderId="0" xfId="0" applyFont="1" applyFill="1" applyAlignment="1" applyProtection="1">
      <alignment horizontal="center" vertical="center" wrapText="1"/>
      <protection locked="0"/>
    </xf>
    <xf numFmtId="0" fontId="76" fillId="9" borderId="0" xfId="0" applyFont="1" applyFill="1" applyAlignment="1" applyProtection="1">
      <alignment horizontal="center" vertical="center" wrapText="1" shrinkToFit="1"/>
      <protection locked="0"/>
    </xf>
    <xf numFmtId="0" fontId="56" fillId="9" borderId="0" xfId="0" applyFont="1" applyFill="1" applyAlignment="1" applyProtection="1">
      <alignment horizontal="center" vertical="center"/>
      <protection locked="0"/>
    </xf>
    <xf numFmtId="0" fontId="86" fillId="2" borderId="1" xfId="0" applyFont="1" applyFill="1" applyBorder="1" applyAlignment="1">
      <alignment horizontal="center" vertical="center" wrapText="1" readingOrder="1"/>
    </xf>
    <xf numFmtId="0" fontId="59" fillId="5" borderId="1" xfId="0" applyFont="1" applyFill="1" applyBorder="1" applyAlignment="1">
      <alignment horizontal="center" vertical="center" wrapText="1" readingOrder="1"/>
    </xf>
    <xf numFmtId="0" fontId="58" fillId="0" borderId="1" xfId="0" applyFont="1" applyBorder="1" applyAlignment="1">
      <alignment horizontal="left" vertical="center" wrapText="1" readingOrder="1"/>
    </xf>
    <xf numFmtId="0" fontId="59" fillId="37" borderId="1" xfId="0" applyFont="1" applyFill="1" applyBorder="1" applyAlignment="1">
      <alignment horizontal="center" vertical="center" wrapText="1" readingOrder="1"/>
    </xf>
    <xf numFmtId="0" fontId="59" fillId="6" borderId="1" xfId="0" applyFont="1" applyFill="1" applyBorder="1" applyAlignment="1">
      <alignment horizontal="center" vertical="center" wrapText="1" readingOrder="1"/>
    </xf>
    <xf numFmtId="0" fontId="59" fillId="38" borderId="1" xfId="0" applyFont="1" applyFill="1" applyBorder="1" applyAlignment="1">
      <alignment horizontal="center" vertical="center" wrapText="1" readingOrder="1"/>
    </xf>
    <xf numFmtId="0" fontId="59" fillId="18" borderId="1" xfId="0" applyFont="1" applyFill="1" applyBorder="1" applyAlignment="1">
      <alignment horizontal="center" vertical="center" wrapText="1" readingOrder="1"/>
    </xf>
    <xf numFmtId="0" fontId="88" fillId="0" borderId="0" xfId="0" applyFont="1" applyProtection="1">
      <protection locked="0"/>
    </xf>
    <xf numFmtId="0" fontId="68" fillId="15" borderId="1" xfId="0" applyFont="1" applyFill="1" applyBorder="1" applyAlignment="1">
      <alignment horizontal="center" vertical="center" wrapText="1"/>
    </xf>
    <xf numFmtId="0" fontId="64" fillId="2" borderId="1" xfId="0" applyFont="1" applyFill="1" applyBorder="1" applyAlignment="1">
      <alignment horizontal="center" vertical="center" wrapText="1"/>
    </xf>
    <xf numFmtId="0" fontId="55" fillId="17" borderId="1" xfId="0" applyFont="1" applyFill="1" applyBorder="1" applyAlignment="1">
      <alignment horizontal="center" vertical="center" wrapText="1"/>
    </xf>
    <xf numFmtId="0" fontId="76" fillId="17" borderId="1" xfId="0" applyFont="1" applyFill="1" applyBorder="1" applyAlignment="1">
      <alignment vertical="center" wrapText="1"/>
    </xf>
    <xf numFmtId="0" fontId="56" fillId="0" borderId="1" xfId="0" applyFont="1" applyBorder="1" applyAlignment="1" applyProtection="1">
      <alignment horizontal="center" vertical="center" wrapText="1"/>
      <protection locked="0"/>
    </xf>
    <xf numFmtId="0" fontId="69" fillId="0" borderId="31" xfId="0" applyFont="1" applyBorder="1" applyAlignment="1" applyProtection="1">
      <alignment wrapText="1"/>
      <protection locked="0"/>
    </xf>
    <xf numFmtId="0" fontId="69" fillId="0" borderId="32" xfId="0" applyFont="1" applyBorder="1" applyAlignment="1" applyProtection="1">
      <alignment wrapText="1"/>
      <protection locked="0"/>
    </xf>
    <xf numFmtId="0" fontId="58" fillId="0" borderId="32" xfId="0" applyFont="1" applyBorder="1" applyAlignment="1" applyProtection="1">
      <alignment horizontal="center" vertical="center" wrapText="1" readingOrder="1"/>
      <protection locked="0"/>
    </xf>
    <xf numFmtId="0" fontId="58" fillId="0" borderId="39" xfId="0" applyFont="1" applyBorder="1" applyAlignment="1" applyProtection="1">
      <alignment horizontal="center" vertical="center" wrapText="1" readingOrder="1"/>
      <protection locked="0"/>
    </xf>
    <xf numFmtId="0" fontId="58" fillId="0" borderId="40" xfId="0" applyFont="1" applyBorder="1" applyAlignment="1" applyProtection="1">
      <alignment horizontal="center" vertical="center" wrapText="1" readingOrder="1"/>
      <protection locked="0"/>
    </xf>
    <xf numFmtId="0" fontId="58" fillId="0" borderId="41" xfId="0" applyFont="1" applyBorder="1" applyAlignment="1" applyProtection="1">
      <alignment horizontal="center" vertical="center" wrapText="1" readingOrder="1"/>
      <protection locked="0"/>
    </xf>
    <xf numFmtId="0" fontId="56" fillId="0" borderId="22" xfId="0" applyFont="1" applyBorder="1" applyProtection="1">
      <protection locked="0"/>
    </xf>
    <xf numFmtId="0" fontId="55" fillId="0" borderId="1" xfId="0" applyFont="1" applyBorder="1" applyAlignment="1">
      <alignment horizontal="center" vertical="center" wrapText="1"/>
    </xf>
    <xf numFmtId="0" fontId="76" fillId="0" borderId="1" xfId="0" applyFont="1" applyBorder="1" applyAlignment="1">
      <alignment vertical="center" wrapText="1"/>
    </xf>
    <xf numFmtId="0" fontId="69" fillId="0" borderId="14" xfId="0" applyFont="1" applyBorder="1" applyAlignment="1" applyProtection="1">
      <alignment wrapText="1"/>
      <protection locked="0"/>
    </xf>
    <xf numFmtId="0" fontId="69" fillId="0" borderId="0" xfId="0" applyFont="1" applyAlignment="1" applyProtection="1">
      <alignment wrapText="1"/>
      <protection locked="0"/>
    </xf>
    <xf numFmtId="0" fontId="58" fillId="0" borderId="0" xfId="0" applyFont="1" applyAlignment="1" applyProtection="1">
      <alignment horizontal="center" vertical="center" wrapText="1" readingOrder="1"/>
      <protection locked="0"/>
    </xf>
    <xf numFmtId="0" fontId="58" fillId="0" borderId="42" xfId="0" applyFont="1" applyBorder="1" applyAlignment="1" applyProtection="1">
      <alignment horizontal="center" vertical="center" wrapText="1" readingOrder="1"/>
      <protection locked="0"/>
    </xf>
    <xf numFmtId="0" fontId="58" fillId="0" borderId="43" xfId="0" applyFont="1" applyBorder="1" applyAlignment="1" applyProtection="1">
      <alignment horizontal="center" vertical="center" wrapText="1" readingOrder="1"/>
      <protection locked="0"/>
    </xf>
    <xf numFmtId="0" fontId="58" fillId="0" borderId="14" xfId="0" applyFont="1" applyBorder="1" applyAlignment="1" applyProtection="1">
      <alignment horizontal="center" vertical="center" wrapText="1" readingOrder="1"/>
      <protection locked="0"/>
    </xf>
    <xf numFmtId="0" fontId="59" fillId="7" borderId="33" xfId="0" applyFont="1" applyFill="1" applyBorder="1" applyAlignment="1" applyProtection="1">
      <alignment horizontal="center" vertical="center" wrapText="1" readingOrder="1"/>
      <protection locked="0"/>
    </xf>
    <xf numFmtId="0" fontId="59" fillId="7" borderId="37" xfId="0" applyFont="1" applyFill="1" applyBorder="1" applyAlignment="1" applyProtection="1">
      <alignment horizontal="center" vertical="center" wrapText="1" readingOrder="1"/>
      <protection locked="0"/>
    </xf>
    <xf numFmtId="0" fontId="59" fillId="5" borderId="44" xfId="0" applyFont="1" applyFill="1" applyBorder="1" applyAlignment="1" applyProtection="1">
      <alignment horizontal="center" vertical="center" wrapText="1" readingOrder="1"/>
      <protection locked="0"/>
    </xf>
    <xf numFmtId="0" fontId="59" fillId="5" borderId="34" xfId="0" applyFont="1" applyFill="1" applyBorder="1" applyAlignment="1" applyProtection="1">
      <alignment horizontal="center" vertical="center" wrapText="1" readingOrder="1"/>
      <protection locked="0"/>
    </xf>
    <xf numFmtId="0" fontId="59" fillId="5" borderId="45" xfId="0" applyFont="1" applyFill="1" applyBorder="1" applyAlignment="1" applyProtection="1">
      <alignment horizontal="center" vertical="center" wrapText="1" readingOrder="1"/>
      <protection locked="0"/>
    </xf>
    <xf numFmtId="0" fontId="59" fillId="6" borderId="35" xfId="0" applyFont="1" applyFill="1" applyBorder="1" applyAlignment="1" applyProtection="1">
      <alignment horizontal="center" vertical="center" wrapText="1" readingOrder="1"/>
      <protection locked="0"/>
    </xf>
    <xf numFmtId="0" fontId="59" fillId="7" borderId="29" xfId="0" applyFont="1" applyFill="1" applyBorder="1" applyAlignment="1" applyProtection="1">
      <alignment horizontal="center" vertical="center" wrapText="1" readingOrder="1"/>
      <protection locked="0"/>
    </xf>
    <xf numFmtId="0" fontId="59" fillId="7" borderId="46" xfId="0" applyFont="1" applyFill="1" applyBorder="1" applyAlignment="1" applyProtection="1">
      <alignment horizontal="center" vertical="center" wrapText="1" readingOrder="1"/>
      <protection locked="0"/>
    </xf>
    <xf numFmtId="0" fontId="59" fillId="5" borderId="15" xfId="0" applyFont="1" applyFill="1" applyBorder="1" applyAlignment="1" applyProtection="1">
      <alignment horizontal="center" vertical="center" wrapText="1" readingOrder="1"/>
      <protection locked="0"/>
    </xf>
    <xf numFmtId="0" fontId="59" fillId="5" borderId="47" xfId="0" applyFont="1" applyFill="1" applyBorder="1" applyAlignment="1" applyProtection="1">
      <alignment horizontal="center" vertical="center" wrapText="1" readingOrder="1"/>
      <protection locked="0"/>
    </xf>
    <xf numFmtId="0" fontId="59" fillId="8" borderId="35" xfId="0" applyFont="1" applyFill="1" applyBorder="1" applyAlignment="1" applyProtection="1">
      <alignment horizontal="center" vertical="center" wrapText="1" readingOrder="1"/>
      <protection locked="0"/>
    </xf>
    <xf numFmtId="0" fontId="59" fillId="6" borderId="29" xfId="0" applyFont="1" applyFill="1" applyBorder="1" applyAlignment="1" applyProtection="1">
      <alignment horizontal="center" vertical="center" wrapText="1" readingOrder="1"/>
      <protection locked="0"/>
    </xf>
    <xf numFmtId="0" fontId="59" fillId="8" borderId="29" xfId="0" applyFont="1" applyFill="1" applyBorder="1" applyAlignment="1" applyProtection="1">
      <alignment horizontal="center" vertical="center" wrapText="1" readingOrder="1"/>
      <protection locked="0"/>
    </xf>
    <xf numFmtId="0" fontId="59" fillId="6" borderId="46" xfId="0" applyFont="1" applyFill="1" applyBorder="1" applyAlignment="1" applyProtection="1">
      <alignment horizontal="center" vertical="center" wrapText="1" readingOrder="1"/>
      <protection locked="0"/>
    </xf>
    <xf numFmtId="0" fontId="59" fillId="7" borderId="15" xfId="0" applyFont="1" applyFill="1" applyBorder="1" applyAlignment="1" applyProtection="1">
      <alignment horizontal="center" vertical="center" wrapText="1" readingOrder="1"/>
      <protection locked="0"/>
    </xf>
    <xf numFmtId="0" fontId="59" fillId="8" borderId="36" xfId="0" applyFont="1" applyFill="1" applyBorder="1" applyAlignment="1" applyProtection="1">
      <alignment horizontal="center" vertical="center" wrapText="1" readingOrder="1"/>
      <protection locked="0"/>
    </xf>
    <xf numFmtId="0" fontId="59" fillId="8" borderId="38" xfId="0" applyFont="1" applyFill="1" applyBorder="1" applyAlignment="1" applyProtection="1">
      <alignment horizontal="center" vertical="center" wrapText="1" readingOrder="1"/>
      <protection locked="0"/>
    </xf>
    <xf numFmtId="0" fontId="59" fillId="6" borderId="48" xfId="0" applyFont="1" applyFill="1" applyBorder="1" applyAlignment="1" applyProtection="1">
      <alignment horizontal="center" vertical="center" wrapText="1" readingOrder="1"/>
      <protection locked="0"/>
    </xf>
    <xf numFmtId="0" fontId="59" fillId="7" borderId="49" xfId="0" applyFont="1" applyFill="1" applyBorder="1" applyAlignment="1" applyProtection="1">
      <alignment horizontal="center" vertical="center" wrapText="1" readingOrder="1"/>
      <protection locked="0"/>
    </xf>
    <xf numFmtId="0" fontId="58" fillId="0" borderId="24" xfId="0" applyFont="1" applyBorder="1" applyAlignment="1" applyProtection="1">
      <alignment horizontal="left" wrapText="1" readingOrder="1"/>
      <protection locked="0"/>
    </xf>
    <xf numFmtId="0" fontId="58" fillId="0" borderId="25" xfId="0" applyFont="1" applyBorder="1" applyAlignment="1" applyProtection="1">
      <alignment horizontal="left" wrapText="1" readingOrder="1"/>
      <protection locked="0"/>
    </xf>
    <xf numFmtId="0" fontId="58" fillId="0" borderId="26" xfId="0" applyFont="1" applyBorder="1" applyAlignment="1" applyProtection="1">
      <alignment horizontal="left" wrapText="1" readingOrder="1"/>
      <protection locked="0"/>
    </xf>
    <xf numFmtId="0" fontId="55" fillId="0" borderId="0" xfId="0" applyFont="1" applyAlignment="1" applyProtection="1">
      <alignment vertical="center"/>
      <protection locked="0"/>
    </xf>
    <xf numFmtId="0" fontId="59" fillId="4" borderId="1" xfId="0" applyFont="1" applyFill="1" applyBorder="1" applyAlignment="1" applyProtection="1">
      <alignment horizontal="left" vertical="center" wrapText="1" readingOrder="1"/>
      <protection locked="0"/>
    </xf>
    <xf numFmtId="0" fontId="59" fillId="0" borderId="0" xfId="0" applyFont="1" applyAlignment="1" applyProtection="1">
      <alignment vertical="center" wrapText="1" readingOrder="1"/>
      <protection locked="0"/>
    </xf>
    <xf numFmtId="0" fontId="55" fillId="0" borderId="0" xfId="0" applyFont="1" applyProtection="1">
      <protection locked="0"/>
    </xf>
    <xf numFmtId="0" fontId="59" fillId="5" borderId="1" xfId="0" applyFont="1" applyFill="1" applyBorder="1" applyAlignment="1" applyProtection="1">
      <alignment vertical="center" wrapText="1" readingOrder="1"/>
      <protection locked="0"/>
    </xf>
    <xf numFmtId="0" fontId="59" fillId="7" borderId="1" xfId="0" applyFont="1" applyFill="1" applyBorder="1" applyAlignment="1" applyProtection="1">
      <alignment vertical="center" wrapText="1" readingOrder="1"/>
      <protection locked="0"/>
    </xf>
    <xf numFmtId="0" fontId="59" fillId="6" borderId="1" xfId="0" applyFont="1" applyFill="1" applyBorder="1" applyAlignment="1" applyProtection="1">
      <alignment vertical="center" wrapText="1" readingOrder="1"/>
      <protection locked="0"/>
    </xf>
    <xf numFmtId="0" fontId="59" fillId="8" borderId="1" xfId="0" applyFont="1" applyFill="1" applyBorder="1" applyAlignment="1" applyProtection="1">
      <alignment vertical="center" wrapText="1" readingOrder="1"/>
      <protection locked="0"/>
    </xf>
    <xf numFmtId="0" fontId="55" fillId="0" borderId="4" xfId="0" applyFont="1" applyBorder="1"/>
    <xf numFmtId="0" fontId="55" fillId="18" borderId="1" xfId="0" applyFont="1" applyFill="1" applyBorder="1" applyAlignment="1">
      <alignment horizontal="center" vertical="center"/>
    </xf>
    <xf numFmtId="0" fontId="55" fillId="18" borderId="2" xfId="0" applyFont="1" applyFill="1" applyBorder="1" applyAlignment="1">
      <alignment horizontal="center" vertical="center"/>
    </xf>
    <xf numFmtId="0" fontId="55" fillId="0" borderId="0" xfId="0" applyFont="1" applyAlignment="1" applyProtection="1">
      <alignment horizontal="center"/>
      <protection locked="0"/>
    </xf>
    <xf numFmtId="0" fontId="89" fillId="9" borderId="60" xfId="0" applyFont="1" applyFill="1" applyBorder="1" applyAlignment="1">
      <alignment horizontal="center" vertical="center"/>
    </xf>
    <xf numFmtId="0" fontId="89" fillId="9" borderId="0" xfId="0" applyFont="1" applyFill="1" applyAlignment="1" applyProtection="1">
      <alignment horizontal="center" vertical="center"/>
      <protection locked="0"/>
    </xf>
    <xf numFmtId="0" fontId="55" fillId="0" borderId="0" xfId="0" applyFont="1"/>
    <xf numFmtId="0" fontId="55" fillId="17" borderId="0" xfId="0" applyFont="1" applyFill="1"/>
    <xf numFmtId="0" fontId="71" fillId="0" borderId="0" xfId="0" applyFont="1" applyProtection="1">
      <protection locked="0"/>
    </xf>
    <xf numFmtId="0" fontId="57" fillId="0" borderId="0" xfId="0" applyFont="1" applyAlignment="1">
      <alignment horizontal="right"/>
    </xf>
    <xf numFmtId="0" fontId="57" fillId="0" borderId="0" xfId="0" applyFont="1" applyAlignment="1">
      <alignment horizontal="left"/>
    </xf>
    <xf numFmtId="0" fontId="57" fillId="0" borderId="0" xfId="0" applyFont="1" applyAlignment="1">
      <alignment vertical="center"/>
    </xf>
    <xf numFmtId="0" fontId="64" fillId="2" borderId="9"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90" fillId="2" borderId="9" xfId="0" applyFont="1" applyFill="1" applyBorder="1" applyAlignment="1">
      <alignment horizontal="center" vertical="center" wrapText="1"/>
    </xf>
    <xf numFmtId="0" fontId="56" fillId="0" borderId="1" xfId="0" applyFont="1" applyBorder="1" applyAlignment="1" applyProtection="1">
      <alignment horizontal="center" vertical="center"/>
      <protection locked="0"/>
    </xf>
    <xf numFmtId="0" fontId="91" fillId="0" borderId="1" xfId="0" applyFont="1" applyBorder="1" applyAlignment="1">
      <alignment horizontal="center" vertical="center"/>
    </xf>
    <xf numFmtId="0" fontId="69" fillId="0" borderId="1" xfId="0" applyFont="1" applyBorder="1" applyAlignment="1">
      <alignment horizontal="center" vertical="center"/>
    </xf>
    <xf numFmtId="0" fontId="2" fillId="9" borderId="108" xfId="0" applyFont="1" applyFill="1" applyBorder="1" applyAlignment="1" applyProtection="1">
      <alignment horizontal="center" vertical="center"/>
      <protection locked="0"/>
    </xf>
    <xf numFmtId="0" fontId="56" fillId="0" borderId="1" xfId="0" applyFont="1" applyBorder="1" applyAlignment="1">
      <alignment horizontal="center" vertical="center"/>
    </xf>
    <xf numFmtId="0" fontId="55" fillId="0" borderId="1" xfId="0" applyFont="1" applyBorder="1" applyAlignment="1">
      <alignment horizontal="center" vertical="center"/>
    </xf>
    <xf numFmtId="0" fontId="56" fillId="0" borderId="1" xfId="0" applyFont="1" applyBorder="1" applyAlignment="1" applyProtection="1">
      <alignment vertical="center" wrapText="1"/>
      <protection locked="0"/>
    </xf>
    <xf numFmtId="0" fontId="76"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56" fillId="0" borderId="93" xfId="0" applyFont="1" applyBorder="1" applyAlignment="1" applyProtection="1">
      <alignment horizontal="center" vertical="center"/>
      <protection locked="0"/>
    </xf>
    <xf numFmtId="0" fontId="64" fillId="2" borderId="1" xfId="0" applyFont="1" applyFill="1" applyBorder="1" applyAlignment="1">
      <alignment horizontal="center" vertical="center" wrapText="1" readingOrder="1"/>
    </xf>
    <xf numFmtId="0" fontId="64" fillId="2" borderId="7" xfId="0" applyFont="1" applyFill="1" applyBorder="1" applyAlignment="1">
      <alignment horizontal="center" vertical="center" wrapText="1" readingOrder="1"/>
    </xf>
    <xf numFmtId="0" fontId="68" fillId="0" borderId="106" xfId="0" applyFont="1" applyBorder="1" applyAlignment="1">
      <alignment horizontal="center" vertical="center" wrapText="1" readingOrder="1"/>
    </xf>
    <xf numFmtId="0" fontId="69" fillId="9" borderId="1" xfId="0" applyFont="1" applyFill="1" applyBorder="1" applyAlignment="1">
      <alignment horizontal="center" vertical="center"/>
    </xf>
    <xf numFmtId="0" fontId="69" fillId="0" borderId="106" xfId="0" applyFont="1" applyBorder="1" applyAlignment="1">
      <alignment horizontal="center"/>
    </xf>
    <xf numFmtId="0" fontId="69" fillId="0" borderId="0" xfId="0" applyFont="1"/>
    <xf numFmtId="0" fontId="92" fillId="0" borderId="0" xfId="0" applyFont="1" applyAlignment="1" applyProtection="1">
      <alignment vertical="center"/>
      <protection locked="0"/>
    </xf>
    <xf numFmtId="0" fontId="69" fillId="0" borderId="31" xfId="0" applyFont="1" applyBorder="1" applyAlignment="1">
      <alignment wrapText="1"/>
    </xf>
    <xf numFmtId="0" fontId="69" fillId="0" borderId="32" xfId="0" applyFont="1" applyBorder="1" applyAlignment="1">
      <alignment wrapText="1"/>
    </xf>
    <xf numFmtId="0" fontId="58" fillId="0" borderId="32" xfId="0" applyFont="1" applyBorder="1" applyAlignment="1">
      <alignment horizontal="center" vertical="center" wrapText="1" readingOrder="1"/>
    </xf>
    <xf numFmtId="0" fontId="58" fillId="0" borderId="39" xfId="0" applyFont="1" applyBorder="1" applyAlignment="1">
      <alignment horizontal="center" vertical="center" wrapText="1" readingOrder="1"/>
    </xf>
    <xf numFmtId="0" fontId="58" fillId="0" borderId="40" xfId="0" applyFont="1" applyBorder="1" applyAlignment="1">
      <alignment horizontal="center" vertical="center" wrapText="1" readingOrder="1"/>
    </xf>
    <xf numFmtId="0" fontId="58" fillId="0" borderId="41" xfId="0" applyFont="1" applyBorder="1" applyAlignment="1">
      <alignment horizontal="center" vertical="center" wrapText="1" readingOrder="1"/>
    </xf>
    <xf numFmtId="0" fontId="56" fillId="0" borderId="22" xfId="0" applyFont="1" applyBorder="1"/>
    <xf numFmtId="0" fontId="69" fillId="0" borderId="14" xfId="0" applyFont="1" applyBorder="1" applyAlignment="1">
      <alignment wrapText="1"/>
    </xf>
    <xf numFmtId="0" fontId="69" fillId="0" borderId="0" xfId="0" applyFont="1" applyAlignment="1">
      <alignment wrapText="1"/>
    </xf>
    <xf numFmtId="0" fontId="58" fillId="0" borderId="0" xfId="0" applyFont="1" applyAlignment="1">
      <alignment horizontal="center" vertical="center" wrapText="1" readingOrder="1"/>
    </xf>
    <xf numFmtId="0" fontId="58" fillId="0" borderId="42" xfId="0" applyFont="1" applyBorder="1" applyAlignment="1">
      <alignment horizontal="center" vertical="center" wrapText="1" readingOrder="1"/>
    </xf>
    <xf numFmtId="0" fontId="58" fillId="0" borderId="43" xfId="0" applyFont="1" applyBorder="1" applyAlignment="1">
      <alignment horizontal="center" vertical="center" wrapText="1" readingOrder="1"/>
    </xf>
    <xf numFmtId="0" fontId="58" fillId="0" borderId="14" xfId="0" applyFont="1" applyBorder="1" applyAlignment="1">
      <alignment horizontal="center" vertical="center" wrapText="1" readingOrder="1"/>
    </xf>
    <xf numFmtId="0" fontId="59" fillId="7" borderId="33" xfId="0" applyFont="1" applyFill="1" applyBorder="1" applyAlignment="1">
      <alignment horizontal="center" vertical="center" wrapText="1" readingOrder="1"/>
    </xf>
    <xf numFmtId="0" fontId="59" fillId="7" borderId="37" xfId="0" applyFont="1" applyFill="1" applyBorder="1" applyAlignment="1">
      <alignment horizontal="center" vertical="center" wrapText="1" readingOrder="1"/>
    </xf>
    <xf numFmtId="0" fontId="59" fillId="5" borderId="44" xfId="0" applyFont="1" applyFill="1" applyBorder="1" applyAlignment="1">
      <alignment horizontal="center" vertical="center" wrapText="1" readingOrder="1"/>
    </xf>
    <xf numFmtId="0" fontId="59" fillId="5" borderId="34" xfId="0" applyFont="1" applyFill="1" applyBorder="1" applyAlignment="1">
      <alignment horizontal="center" vertical="center" wrapText="1" readingOrder="1"/>
    </xf>
    <xf numFmtId="0" fontId="59" fillId="5" borderId="45" xfId="0" applyFont="1" applyFill="1" applyBorder="1" applyAlignment="1">
      <alignment horizontal="center" vertical="center" wrapText="1" readingOrder="1"/>
    </xf>
    <xf numFmtId="0" fontId="59" fillId="6" borderId="35" xfId="0" applyFont="1" applyFill="1" applyBorder="1" applyAlignment="1">
      <alignment horizontal="center" vertical="center" wrapText="1" readingOrder="1"/>
    </xf>
    <xf numFmtId="0" fontId="59" fillId="7" borderId="29" xfId="0" applyFont="1" applyFill="1" applyBorder="1" applyAlignment="1">
      <alignment horizontal="center" vertical="center" wrapText="1" readingOrder="1"/>
    </xf>
    <xf numFmtId="0" fontId="59" fillId="7" borderId="46" xfId="0" applyFont="1" applyFill="1" applyBorder="1" applyAlignment="1">
      <alignment horizontal="center" vertical="center" wrapText="1" readingOrder="1"/>
    </xf>
    <xf numFmtId="0" fontId="59" fillId="5" borderId="15" xfId="0" applyFont="1" applyFill="1" applyBorder="1" applyAlignment="1">
      <alignment horizontal="center" vertical="center" wrapText="1" readingOrder="1"/>
    </xf>
    <xf numFmtId="0" fontId="59" fillId="5" borderId="47" xfId="0" applyFont="1" applyFill="1" applyBorder="1" applyAlignment="1">
      <alignment horizontal="center" vertical="center" wrapText="1" readingOrder="1"/>
    </xf>
    <xf numFmtId="0" fontId="59" fillId="8" borderId="35" xfId="0" applyFont="1" applyFill="1" applyBorder="1" applyAlignment="1">
      <alignment horizontal="center" vertical="center" wrapText="1" readingOrder="1"/>
    </xf>
    <xf numFmtId="0" fontId="59" fillId="6" borderId="29" xfId="0" applyFont="1" applyFill="1" applyBorder="1" applyAlignment="1">
      <alignment horizontal="center" vertical="center" wrapText="1" readingOrder="1"/>
    </xf>
    <xf numFmtId="0" fontId="68" fillId="5" borderId="15" xfId="0" applyFont="1" applyFill="1" applyBorder="1" applyAlignment="1">
      <alignment horizontal="center" vertical="center" wrapText="1" readingOrder="1"/>
    </xf>
    <xf numFmtId="0" fontId="59" fillId="8" borderId="29" xfId="0" applyFont="1" applyFill="1" applyBorder="1" applyAlignment="1">
      <alignment horizontal="center" vertical="center" wrapText="1" readingOrder="1"/>
    </xf>
    <xf numFmtId="0" fontId="59" fillId="6" borderId="46" xfId="0" applyFont="1" applyFill="1" applyBorder="1" applyAlignment="1">
      <alignment horizontal="center" vertical="center" wrapText="1" readingOrder="1"/>
    </xf>
    <xf numFmtId="0" fontId="68" fillId="7" borderId="15" xfId="0" applyFont="1" applyFill="1" applyBorder="1" applyAlignment="1">
      <alignment horizontal="center" vertical="center" wrapText="1" readingOrder="1"/>
    </xf>
    <xf numFmtId="0" fontId="59" fillId="8" borderId="36" xfId="0" applyFont="1" applyFill="1" applyBorder="1" applyAlignment="1">
      <alignment horizontal="center" vertical="center" wrapText="1" readingOrder="1"/>
    </xf>
    <xf numFmtId="0" fontId="59" fillId="8" borderId="38" xfId="0" applyFont="1" applyFill="1" applyBorder="1" applyAlignment="1">
      <alignment horizontal="center" vertical="center" wrapText="1" readingOrder="1"/>
    </xf>
    <xf numFmtId="0" fontId="59" fillId="6" borderId="48" xfId="0" applyFont="1" applyFill="1" applyBorder="1" applyAlignment="1">
      <alignment horizontal="center" vertical="center" wrapText="1" readingOrder="1"/>
    </xf>
    <xf numFmtId="0" fontId="59" fillId="7" borderId="49" xfId="0" applyFont="1" applyFill="1" applyBorder="1" applyAlignment="1">
      <alignment horizontal="center" vertical="center" wrapText="1" readingOrder="1"/>
    </xf>
    <xf numFmtId="0" fontId="58" fillId="0" borderId="24" xfId="0" applyFont="1" applyBorder="1" applyAlignment="1">
      <alignment horizontal="left" wrapText="1" readingOrder="1"/>
    </xf>
    <xf numFmtId="0" fontId="58" fillId="0" borderId="25" xfId="0" applyFont="1" applyBorder="1" applyAlignment="1">
      <alignment horizontal="left" wrapText="1" readingOrder="1"/>
    </xf>
    <xf numFmtId="0" fontId="58" fillId="0" borderId="26" xfId="0" applyFont="1" applyBorder="1" applyAlignment="1">
      <alignment horizontal="left" wrapText="1" readingOrder="1"/>
    </xf>
    <xf numFmtId="0" fontId="56" fillId="0" borderId="1" xfId="0" applyFont="1" applyBorder="1" applyAlignment="1">
      <alignment horizontal="center" vertical="center" wrapText="1"/>
    </xf>
    <xf numFmtId="0" fontId="64" fillId="14" borderId="1" xfId="0" applyFont="1" applyFill="1" applyBorder="1" applyAlignment="1">
      <alignment horizontal="center" vertical="center" wrapText="1"/>
    </xf>
    <xf numFmtId="0" fontId="64" fillId="2" borderId="4" xfId="0" applyFont="1" applyFill="1" applyBorder="1"/>
    <xf numFmtId="0" fontId="64" fillId="2" borderId="5" xfId="0" applyFont="1" applyFill="1" applyBorder="1"/>
    <xf numFmtId="0" fontId="64" fillId="2" borderId="6" xfId="0" applyFont="1" applyFill="1" applyBorder="1"/>
    <xf numFmtId="0" fontId="64" fillId="11" borderId="1" xfId="0" applyFont="1" applyFill="1" applyBorder="1" applyAlignment="1">
      <alignment horizontal="center" vertical="center" wrapText="1"/>
    </xf>
    <xf numFmtId="0" fontId="69" fillId="0" borderId="1" xfId="0" applyFont="1" applyBorder="1" applyAlignment="1">
      <alignment horizontal="center" wrapText="1"/>
    </xf>
    <xf numFmtId="0" fontId="68" fillId="0" borderId="1" xfId="0" applyFont="1" applyBorder="1" applyAlignment="1">
      <alignment horizontal="center" vertical="center" wrapText="1"/>
    </xf>
    <xf numFmtId="0" fontId="69" fillId="0" borderId="1" xfId="0" applyFont="1" applyBorder="1" applyAlignment="1">
      <alignment horizontal="center" vertical="center" wrapText="1"/>
    </xf>
    <xf numFmtId="0" fontId="93" fillId="0" borderId="1" xfId="0" applyFont="1" applyBorder="1" applyAlignment="1">
      <alignment horizontal="center" vertical="center" wrapText="1"/>
    </xf>
    <xf numFmtId="0" fontId="64" fillId="12" borderId="1" xfId="0" applyFont="1" applyFill="1" applyBorder="1" applyAlignment="1">
      <alignment horizontal="center" vertical="center"/>
    </xf>
    <xf numFmtId="0" fontId="86" fillId="10" borderId="1" xfId="0" applyFont="1" applyFill="1" applyBorder="1" applyAlignment="1">
      <alignment horizontal="center" vertical="center" wrapText="1"/>
    </xf>
    <xf numFmtId="0" fontId="64" fillId="10" borderId="1" xfId="0" applyFont="1" applyFill="1" applyBorder="1" applyAlignment="1">
      <alignment horizontal="center" vertical="center" wrapText="1"/>
    </xf>
    <xf numFmtId="0" fontId="64" fillId="10" borderId="106" xfId="0" applyFont="1" applyFill="1" applyBorder="1" applyAlignment="1">
      <alignment horizontal="center" vertical="center" wrapText="1"/>
    </xf>
    <xf numFmtId="0" fontId="68" fillId="47" borderId="90" xfId="0" applyFont="1" applyFill="1" applyBorder="1" applyAlignment="1" applyProtection="1">
      <alignment horizontal="center" vertical="center" wrapText="1"/>
      <protection locked="0"/>
    </xf>
    <xf numFmtId="0" fontId="56" fillId="47" borderId="90" xfId="0" applyFont="1" applyFill="1" applyBorder="1" applyAlignment="1">
      <alignment horizontal="center" vertical="center" wrapText="1"/>
    </xf>
    <xf numFmtId="0" fontId="69" fillId="47" borderId="77" xfId="0" applyFont="1" applyFill="1" applyBorder="1" applyAlignment="1">
      <alignment horizontal="center" vertical="center" wrapText="1"/>
    </xf>
    <xf numFmtId="0" fontId="56" fillId="47" borderId="77" xfId="0" applyFont="1" applyFill="1" applyBorder="1" applyAlignment="1">
      <alignment horizontal="center" vertical="center" wrapText="1"/>
    </xf>
    <xf numFmtId="14" fontId="56" fillId="0" borderId="77" xfId="0" applyNumberFormat="1" applyFont="1" applyBorder="1" applyAlignment="1" applyProtection="1">
      <alignment horizontal="center" vertical="center" wrapText="1"/>
      <protection locked="0"/>
    </xf>
    <xf numFmtId="0" fontId="56" fillId="47" borderId="90" xfId="0" applyFont="1" applyFill="1" applyBorder="1" applyAlignment="1" applyProtection="1">
      <alignment horizontal="center" vertical="center" wrapText="1"/>
      <protection locked="0"/>
    </xf>
    <xf numFmtId="9" fontId="69" fillId="0" borderId="77" xfId="0" applyNumberFormat="1" applyFont="1" applyBorder="1" applyAlignment="1" applyProtection="1">
      <alignment horizontal="center" vertical="center" wrapText="1"/>
      <protection locked="0"/>
    </xf>
    <xf numFmtId="0" fontId="69" fillId="47" borderId="77" xfId="0" applyFont="1" applyFill="1" applyBorder="1" applyAlignment="1" applyProtection="1">
      <alignment horizontal="center" vertical="center" wrapText="1"/>
      <protection locked="0"/>
    </xf>
    <xf numFmtId="0" fontId="68" fillId="0" borderId="77" xfId="0" applyFont="1" applyBorder="1" applyAlignment="1" applyProtection="1">
      <alignment horizontal="center" vertical="center" wrapText="1"/>
      <protection locked="0"/>
    </xf>
    <xf numFmtId="0" fontId="68" fillId="47" borderId="100" xfId="0" applyFont="1" applyFill="1"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0" fillId="0" borderId="140" xfId="0" applyBorder="1" applyAlignment="1">
      <alignment vertical="center" wrapText="1"/>
    </xf>
    <xf numFmtId="0" fontId="37" fillId="0" borderId="77" xfId="2" applyFont="1" applyBorder="1" applyAlignment="1">
      <alignment horizontal="justify" vertical="center" wrapText="1"/>
    </xf>
    <xf numFmtId="0" fontId="37" fillId="0" borderId="141" xfId="2" applyFont="1" applyBorder="1" applyAlignment="1">
      <alignment horizontal="justify" vertical="center" wrapText="1"/>
    </xf>
    <xf numFmtId="1" fontId="56" fillId="0" borderId="77" xfId="0" applyNumberFormat="1" applyFont="1" applyBorder="1" applyAlignment="1">
      <alignment horizontal="center" vertical="center" wrapText="1"/>
    </xf>
    <xf numFmtId="1" fontId="56" fillId="0" borderId="3" xfId="0" applyNumberFormat="1" applyFont="1" applyBorder="1" applyAlignment="1">
      <alignment horizontal="center" vertical="center" wrapText="1"/>
    </xf>
    <xf numFmtId="0" fontId="37" fillId="0" borderId="77" xfId="2" applyFont="1" applyBorder="1" applyAlignment="1">
      <alignment horizontal="center" vertical="center" wrapText="1"/>
    </xf>
    <xf numFmtId="0" fontId="37" fillId="0" borderId="141" xfId="2" applyFont="1" applyBorder="1" applyAlignment="1">
      <alignment horizontal="center" vertical="center" wrapText="1"/>
    </xf>
    <xf numFmtId="14" fontId="56" fillId="0" borderId="90" xfId="0" applyNumberFormat="1" applyFont="1" applyBorder="1" applyAlignment="1" applyProtection="1">
      <alignment horizontal="center" vertical="center" wrapText="1"/>
      <protection locked="0"/>
    </xf>
    <xf numFmtId="0" fontId="69" fillId="0" borderId="90" xfId="0" applyFont="1" applyBorder="1" applyAlignment="1" applyProtection="1">
      <alignment horizontal="center" vertical="center" wrapText="1"/>
      <protection locked="0"/>
    </xf>
    <xf numFmtId="1" fontId="56" fillId="0" borderId="67" xfId="0" applyNumberFormat="1" applyFont="1" applyBorder="1" applyAlignment="1">
      <alignment horizontal="center" vertical="center" wrapText="1"/>
    </xf>
    <xf numFmtId="0" fontId="69" fillId="0" borderId="3" xfId="0" applyFont="1" applyBorder="1" applyAlignment="1" applyProtection="1">
      <alignment horizontal="left" vertical="center" wrapText="1"/>
      <protection locked="0"/>
    </xf>
    <xf numFmtId="0" fontId="69" fillId="0" borderId="67"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0" fillId="0" borderId="67"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4" fillId="0" borderId="77" xfId="0" applyFont="1" applyBorder="1" applyAlignment="1" applyProtection="1">
      <alignment horizontal="justify" vertical="center" wrapText="1"/>
      <protection locked="0"/>
    </xf>
    <xf numFmtId="0" fontId="0" fillId="0" borderId="142" xfId="0" applyBorder="1" applyAlignment="1" applyProtection="1">
      <alignment horizontal="justify" vertical="center" wrapText="1"/>
      <protection locked="0"/>
    </xf>
    <xf numFmtId="0" fontId="4" fillId="0" borderId="142" xfId="0" applyFont="1" applyBorder="1" applyAlignment="1" applyProtection="1">
      <alignment horizontal="justify" vertical="center" wrapText="1"/>
      <protection locked="0"/>
    </xf>
    <xf numFmtId="1" fontId="56" fillId="0" borderId="122" xfId="0" applyNumberFormat="1" applyFont="1" applyBorder="1" applyAlignment="1">
      <alignment horizontal="center" vertical="center" wrapText="1"/>
    </xf>
    <xf numFmtId="0" fontId="4" fillId="9" borderId="142" xfId="0" applyFont="1" applyFill="1" applyBorder="1" applyAlignment="1" applyProtection="1">
      <alignment horizontal="justify" vertical="center" wrapText="1"/>
      <protection locked="0"/>
    </xf>
    <xf numFmtId="0" fontId="0" fillId="0" borderId="142" xfId="0" applyBorder="1" applyAlignment="1" applyProtection="1">
      <alignment horizontal="center" vertical="center"/>
      <protection locked="0"/>
    </xf>
    <xf numFmtId="0" fontId="0" fillId="0" borderId="142" xfId="0" applyBorder="1" applyAlignment="1" applyProtection="1">
      <alignment horizontal="center" vertical="center" wrapText="1"/>
      <protection locked="0"/>
    </xf>
    <xf numFmtId="0" fontId="0" fillId="0" borderId="142" xfId="0" applyBorder="1" applyAlignment="1" applyProtection="1">
      <alignment vertical="center" wrapText="1"/>
      <protection locked="0"/>
    </xf>
    <xf numFmtId="0" fontId="4" fillId="9" borderId="142" xfId="0" applyFont="1" applyFill="1" applyBorder="1" applyAlignment="1" applyProtection="1">
      <alignment horizontal="center" vertical="center" wrapText="1"/>
      <protection locked="0"/>
    </xf>
    <xf numFmtId="0" fontId="4" fillId="9" borderId="142" xfId="0" applyFont="1" applyFill="1" applyBorder="1" applyAlignment="1" applyProtection="1">
      <alignment vertical="center" wrapText="1"/>
      <protection locked="0"/>
    </xf>
    <xf numFmtId="0" fontId="4" fillId="9" borderId="143" xfId="0" applyFont="1" applyFill="1" applyBorder="1" applyAlignment="1" applyProtection="1">
      <alignment horizontal="justify" vertical="center" wrapText="1"/>
      <protection locked="0"/>
    </xf>
    <xf numFmtId="0" fontId="56" fillId="47" borderId="143" xfId="0" applyFont="1" applyFill="1" applyBorder="1" applyAlignment="1">
      <alignment horizontal="center" vertical="center" wrapText="1"/>
    </xf>
    <xf numFmtId="0" fontId="56" fillId="0" borderId="126" xfId="0" applyFont="1" applyBorder="1" applyAlignment="1" applyProtection="1">
      <alignment horizontal="center" vertical="center"/>
      <protection locked="0"/>
    </xf>
    <xf numFmtId="0" fontId="56" fillId="0" borderId="145" xfId="0" applyFont="1" applyBorder="1" applyAlignment="1" applyProtection="1">
      <alignment horizontal="center" vertical="center"/>
      <protection locked="0"/>
    </xf>
    <xf numFmtId="0" fontId="94" fillId="51" borderId="143" xfId="0" applyFont="1" applyFill="1" applyBorder="1" applyAlignment="1">
      <alignment vertical="center" wrapText="1"/>
    </xf>
    <xf numFmtId="0" fontId="94" fillId="0" borderId="143" xfId="0" applyFont="1" applyBorder="1" applyAlignment="1">
      <alignment vertical="center" wrapText="1"/>
    </xf>
    <xf numFmtId="0" fontId="94" fillId="51" borderId="143" xfId="0" applyFont="1" applyFill="1" applyBorder="1" applyAlignment="1">
      <alignment horizontal="center" vertical="center" wrapText="1"/>
    </xf>
    <xf numFmtId="0" fontId="68" fillId="47" borderId="143" xfId="0" applyFont="1" applyFill="1" applyBorder="1" applyAlignment="1">
      <alignment horizontal="center" vertical="center" wrapText="1"/>
    </xf>
    <xf numFmtId="0" fontId="69" fillId="47" borderId="143" xfId="0" applyFont="1" applyFill="1" applyBorder="1" applyAlignment="1">
      <alignment horizontal="center" vertical="center" wrapText="1"/>
    </xf>
    <xf numFmtId="0" fontId="2" fillId="47" borderId="143" xfId="0" applyFont="1" applyFill="1" applyBorder="1" applyAlignment="1">
      <alignment horizontal="center" vertical="center" wrapText="1"/>
    </xf>
    <xf numFmtId="0" fontId="69" fillId="0" borderId="143" xfId="0" applyFont="1" applyBorder="1" applyAlignment="1">
      <alignment horizontal="center" vertical="center" wrapText="1"/>
    </xf>
    <xf numFmtId="0" fontId="56" fillId="0" borderId="143" xfId="0" applyFont="1" applyBorder="1" applyAlignment="1">
      <alignment horizontal="center" vertical="center"/>
    </xf>
    <xf numFmtId="0" fontId="56" fillId="0" borderId="143" xfId="0" applyFont="1" applyBorder="1" applyAlignment="1">
      <alignment horizontal="center" vertical="center" wrapText="1"/>
    </xf>
    <xf numFmtId="0" fontId="56" fillId="47" borderId="143" xfId="0" applyFont="1" applyFill="1" applyBorder="1" applyAlignment="1" applyProtection="1">
      <alignment horizontal="center" vertical="center"/>
      <protection locked="0"/>
    </xf>
    <xf numFmtId="0" fontId="0" fillId="0" borderId="143" xfId="0" applyBorder="1" applyAlignment="1" applyProtection="1">
      <alignment horizontal="center" vertical="center" wrapText="1"/>
      <protection locked="0"/>
    </xf>
    <xf numFmtId="14" fontId="0" fillId="0" borderId="143" xfId="0" applyNumberFormat="1" applyBorder="1" applyAlignment="1" applyProtection="1">
      <alignment horizontal="center" vertical="center" wrapText="1"/>
      <protection locked="0"/>
    </xf>
    <xf numFmtId="0" fontId="69" fillId="0" borderId="143" xfId="0" applyFont="1" applyBorder="1" applyAlignment="1" applyProtection="1">
      <alignment horizontal="justify" vertical="center" wrapText="1"/>
      <protection locked="0"/>
    </xf>
    <xf numFmtId="0" fontId="0" fillId="0" borderId="143" xfId="0" applyBorder="1" applyAlignment="1" applyProtection="1">
      <alignment horizontal="justify" vertical="center" wrapText="1"/>
      <protection locked="0"/>
    </xf>
    <xf numFmtId="14" fontId="0" fillId="9" borderId="143" xfId="0" applyNumberFormat="1" applyFill="1" applyBorder="1" applyAlignment="1" applyProtection="1">
      <alignment horizontal="center" vertical="center" wrapText="1"/>
      <protection locked="0"/>
    </xf>
    <xf numFmtId="14" fontId="4" fillId="0" borderId="143" xfId="0" applyNumberFormat="1" applyFont="1" applyBorder="1" applyAlignment="1" applyProtection="1">
      <alignment horizontal="center" vertical="center" wrapText="1"/>
      <protection locked="0"/>
    </xf>
    <xf numFmtId="0" fontId="72" fillId="0" borderId="0" xfId="0" applyFont="1" applyAlignment="1" applyProtection="1">
      <alignment vertical="center" wrapText="1"/>
      <protection locked="0"/>
    </xf>
    <xf numFmtId="0" fontId="72" fillId="0" borderId="0" xfId="0" applyFont="1" applyAlignment="1" applyProtection="1">
      <alignment wrapText="1"/>
      <protection locked="0"/>
    </xf>
    <xf numFmtId="0" fontId="55" fillId="43" borderId="112" xfId="0" applyFont="1" applyFill="1" applyBorder="1" applyAlignment="1" applyProtection="1">
      <alignment horizontal="center" vertical="center" wrapText="1"/>
      <protection locked="0"/>
    </xf>
    <xf numFmtId="0" fontId="56" fillId="0" borderId="26" xfId="0" applyFont="1" applyBorder="1" applyAlignment="1" applyProtection="1">
      <alignment horizontal="center" vertical="center" wrapText="1"/>
      <protection locked="0"/>
    </xf>
    <xf numFmtId="16" fontId="56" fillId="0" borderId="0" xfId="0" applyNumberFormat="1" applyFont="1" applyAlignment="1" applyProtection="1">
      <alignment horizontal="center" vertical="center" wrapText="1"/>
      <protection locked="0"/>
    </xf>
    <xf numFmtId="0" fontId="13" fillId="0" borderId="73" xfId="0" applyFont="1" applyBorder="1" applyAlignment="1">
      <alignment horizontal="justify" vertical="center" wrapText="1"/>
    </xf>
    <xf numFmtId="0" fontId="13" fillId="0" borderId="123" xfId="0" applyFont="1" applyBorder="1" applyAlignment="1">
      <alignment horizontal="justify" vertical="center" wrapText="1"/>
    </xf>
    <xf numFmtId="0" fontId="13" fillId="0" borderId="75" xfId="0" applyFont="1" applyBorder="1" applyAlignment="1">
      <alignment horizontal="justify" vertical="center" wrapText="1"/>
    </xf>
    <xf numFmtId="0" fontId="13" fillId="0" borderId="129" xfId="0" applyFont="1" applyBorder="1" applyAlignment="1">
      <alignment horizontal="left" vertical="center" wrapText="1"/>
    </xf>
    <xf numFmtId="0" fontId="13" fillId="0" borderId="130" xfId="0" applyFont="1" applyBorder="1" applyAlignment="1">
      <alignment horizontal="left" vertical="center" wrapText="1"/>
    </xf>
    <xf numFmtId="0" fontId="13" fillId="0" borderId="100" xfId="0" applyFont="1" applyBorder="1" applyAlignment="1">
      <alignment horizontal="left" vertical="center" wrapText="1"/>
    </xf>
    <xf numFmtId="0" fontId="13" fillId="0" borderId="131" xfId="0" applyFont="1" applyBorder="1" applyAlignment="1">
      <alignment horizontal="left" vertical="center" wrapText="1"/>
    </xf>
    <xf numFmtId="0" fontId="13" fillId="0" borderId="132" xfId="0" applyFont="1" applyBorder="1" applyAlignment="1">
      <alignment horizontal="left" vertical="center" wrapText="1"/>
    </xf>
    <xf numFmtId="0" fontId="13" fillId="0" borderId="138" xfId="0" applyFont="1" applyBorder="1" applyAlignment="1">
      <alignment horizontal="justify" vertical="center" wrapText="1"/>
    </xf>
    <xf numFmtId="0" fontId="13" fillId="0" borderId="127" xfId="0" applyFont="1" applyBorder="1" applyAlignment="1">
      <alignment horizontal="justify" vertical="center" wrapText="1"/>
    </xf>
    <xf numFmtId="0" fontId="13" fillId="0" borderId="119" xfId="0" applyFont="1" applyBorder="1" applyAlignment="1">
      <alignment horizontal="justify" vertical="center" wrapText="1"/>
    </xf>
    <xf numFmtId="0" fontId="13" fillId="0" borderId="124" xfId="0" applyFont="1" applyBorder="1" applyAlignment="1">
      <alignment horizontal="justify" vertical="center" wrapText="1"/>
    </xf>
    <xf numFmtId="0" fontId="13" fillId="0" borderId="139" xfId="0" applyFont="1" applyBorder="1" applyAlignment="1">
      <alignment horizontal="justify" vertical="center" wrapText="1"/>
    </xf>
    <xf numFmtId="0" fontId="13" fillId="0" borderId="76" xfId="0" applyFont="1" applyBorder="1" applyAlignment="1">
      <alignment horizontal="justify" vertical="center" wrapText="1"/>
    </xf>
    <xf numFmtId="0" fontId="13" fillId="0" borderId="77" xfId="0" applyFont="1" applyBorder="1" applyAlignment="1">
      <alignment horizontal="justify" vertical="center" wrapText="1"/>
    </xf>
    <xf numFmtId="0" fontId="13" fillId="0" borderId="78" xfId="0" applyFont="1" applyBorder="1" applyAlignment="1">
      <alignment horizontal="justify" vertical="center" wrapText="1"/>
    </xf>
    <xf numFmtId="0" fontId="13" fillId="0" borderId="71" xfId="0" applyFont="1" applyBorder="1" applyAlignment="1">
      <alignment horizontal="justify" vertical="center" wrapText="1"/>
    </xf>
    <xf numFmtId="0" fontId="13" fillId="0" borderId="125" xfId="0" applyFont="1" applyBorder="1" applyAlignment="1">
      <alignment horizontal="justify" vertical="center" wrapText="1"/>
    </xf>
    <xf numFmtId="0" fontId="13" fillId="0" borderId="72" xfId="0" applyFont="1" applyBorder="1" applyAlignment="1">
      <alignment horizontal="justify" vertical="center" wrapText="1"/>
    </xf>
    <xf numFmtId="0" fontId="55" fillId="0" borderId="125" xfId="0" applyFont="1" applyBorder="1" applyAlignment="1" applyProtection="1">
      <alignment horizontal="center" vertical="center"/>
      <protection locked="0"/>
    </xf>
    <xf numFmtId="0" fontId="57" fillId="0" borderId="125" xfId="0" applyFont="1" applyBorder="1" applyAlignment="1" applyProtection="1">
      <alignment horizontal="center" vertical="center"/>
      <protection locked="0"/>
    </xf>
    <xf numFmtId="0" fontId="0" fillId="0" borderId="125" xfId="0" applyBorder="1" applyAlignment="1" applyProtection="1">
      <alignment horizontal="center"/>
      <protection locked="0"/>
    </xf>
    <xf numFmtId="0" fontId="64" fillId="2" borderId="114" xfId="0" applyFont="1" applyFill="1" applyBorder="1" applyAlignment="1">
      <alignment horizontal="center" wrapText="1"/>
    </xf>
    <xf numFmtId="0" fontId="64" fillId="2" borderId="4" xfId="0" applyFont="1" applyFill="1" applyBorder="1" applyAlignment="1">
      <alignment horizontal="center" vertical="center" wrapText="1"/>
    </xf>
    <xf numFmtId="0" fontId="64" fillId="2" borderId="117"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13" fillId="0" borderId="129" xfId="0" applyFont="1" applyBorder="1" applyAlignment="1">
      <alignment horizontal="justify" vertical="center" wrapText="1"/>
    </xf>
    <xf numFmtId="0" fontId="13" fillId="0" borderId="130" xfId="0" applyFont="1" applyBorder="1" applyAlignment="1">
      <alignment horizontal="justify" vertical="center" wrapText="1"/>
    </xf>
    <xf numFmtId="0" fontId="13" fillId="0" borderId="100" xfId="0" applyFont="1" applyBorder="1" applyAlignment="1">
      <alignment horizontal="justify" vertical="center" wrapText="1"/>
    </xf>
    <xf numFmtId="0" fontId="13" fillId="0" borderId="126" xfId="0" applyFont="1" applyBorder="1" applyAlignment="1">
      <alignment horizontal="left" vertical="center" wrapText="1"/>
    </xf>
    <xf numFmtId="0" fontId="13" fillId="0" borderId="117" xfId="0" applyFont="1" applyBorder="1" applyAlignment="1">
      <alignment horizontal="left" vertical="center" wrapText="1"/>
    </xf>
    <xf numFmtId="0" fontId="13" fillId="0" borderId="134" xfId="0" applyFont="1" applyBorder="1" applyAlignment="1">
      <alignment horizontal="left" vertical="center" wrapText="1"/>
    </xf>
    <xf numFmtId="0" fontId="13" fillId="0" borderId="131" xfId="0" applyFont="1" applyBorder="1" applyAlignment="1">
      <alignment horizontal="justify" vertical="center" wrapText="1"/>
    </xf>
    <xf numFmtId="0" fontId="13" fillId="0" borderId="132" xfId="0" applyFont="1" applyBorder="1" applyAlignment="1">
      <alignment horizontal="justify" vertical="center" wrapText="1"/>
    </xf>
    <xf numFmtId="0" fontId="13" fillId="0" borderId="135" xfId="0" applyFont="1" applyBorder="1" applyAlignment="1">
      <alignment horizontal="justify" vertical="center" wrapText="1"/>
    </xf>
    <xf numFmtId="0" fontId="13" fillId="0" borderId="136" xfId="0" applyFont="1" applyBorder="1" applyAlignment="1">
      <alignment horizontal="justify" vertical="center" wrapText="1"/>
    </xf>
    <xf numFmtId="0" fontId="13" fillId="0" borderId="102" xfId="0" applyFont="1" applyBorder="1" applyAlignment="1">
      <alignment horizontal="justify" vertical="center" wrapText="1"/>
    </xf>
    <xf numFmtId="0" fontId="13" fillId="0" borderId="133" xfId="0" applyFont="1" applyBorder="1" applyAlignment="1">
      <alignment horizontal="left" vertical="center" wrapText="1"/>
    </xf>
    <xf numFmtId="0" fontId="13" fillId="0" borderId="128" xfId="0" applyFont="1" applyBorder="1" applyAlignment="1">
      <alignment horizontal="left" vertical="center" wrapText="1"/>
    </xf>
    <xf numFmtId="0" fontId="13" fillId="0" borderId="126" xfId="0" applyFont="1" applyBorder="1" applyAlignment="1">
      <alignment horizontal="justify" vertical="center" wrapText="1"/>
    </xf>
    <xf numFmtId="0" fontId="13" fillId="0" borderId="117" xfId="0" applyFont="1" applyBorder="1" applyAlignment="1">
      <alignment horizontal="justify" vertical="center" wrapText="1"/>
    </xf>
    <xf numFmtId="0" fontId="13" fillId="0" borderId="134" xfId="0" applyFont="1" applyBorder="1" applyAlignment="1">
      <alignment horizontal="justify" vertical="center" wrapText="1"/>
    </xf>
    <xf numFmtId="0" fontId="13" fillId="0" borderId="94" xfId="0" applyFont="1" applyBorder="1" applyAlignment="1">
      <alignment horizontal="left" vertical="center" wrapText="1"/>
    </xf>
    <xf numFmtId="0" fontId="13" fillId="0" borderId="136" xfId="0" applyFont="1" applyBorder="1" applyAlignment="1">
      <alignment horizontal="left" vertical="center" wrapText="1"/>
    </xf>
    <xf numFmtId="0" fontId="13" fillId="0" borderId="137" xfId="0" applyFont="1" applyBorder="1" applyAlignment="1">
      <alignment horizontal="left" vertical="center" wrapText="1"/>
    </xf>
    <xf numFmtId="0" fontId="66" fillId="47" borderId="4" xfId="0" applyFont="1" applyFill="1" applyBorder="1" applyAlignment="1">
      <alignment horizontal="center" vertical="center" wrapText="1"/>
    </xf>
    <xf numFmtId="0" fontId="66" fillId="47" borderId="117" xfId="0" applyFont="1" applyFill="1" applyBorder="1" applyAlignment="1">
      <alignment horizontal="center" vertical="center" wrapText="1"/>
    </xf>
    <xf numFmtId="0" fontId="66" fillId="47" borderId="6" xfId="0" applyFont="1" applyFill="1" applyBorder="1" applyAlignment="1">
      <alignment horizontal="center" vertical="center" wrapText="1"/>
    </xf>
    <xf numFmtId="0" fontId="65" fillId="43" borderId="115" xfId="0" applyFont="1" applyFill="1" applyBorder="1" applyAlignment="1">
      <alignment horizontal="center" vertical="center" wrapText="1"/>
    </xf>
    <xf numFmtId="0" fontId="65" fillId="43" borderId="117" xfId="0" applyFont="1" applyFill="1" applyBorder="1" applyAlignment="1">
      <alignment horizontal="center" vertical="center" wrapText="1"/>
    </xf>
    <xf numFmtId="0" fontId="65" fillId="43" borderId="118" xfId="0" applyFont="1" applyFill="1" applyBorder="1" applyAlignment="1">
      <alignment horizontal="center" vertical="center" wrapText="1"/>
    </xf>
    <xf numFmtId="0" fontId="13" fillId="0" borderId="133" xfId="0" applyFont="1" applyBorder="1" applyAlignment="1">
      <alignment horizontal="justify" vertical="center" wrapText="1"/>
    </xf>
    <xf numFmtId="0" fontId="13" fillId="0" borderId="128" xfId="0" applyFont="1" applyBorder="1" applyAlignment="1">
      <alignment horizontal="justify" vertical="center" wrapText="1"/>
    </xf>
    <xf numFmtId="0" fontId="13" fillId="0" borderId="135" xfId="0" applyFont="1" applyBorder="1" applyAlignment="1">
      <alignment horizontal="left" vertical="center" wrapText="1"/>
    </xf>
    <xf numFmtId="0" fontId="13" fillId="0" borderId="102" xfId="0" applyFont="1" applyBorder="1" applyAlignment="1">
      <alignment horizontal="left" vertical="center" wrapText="1"/>
    </xf>
    <xf numFmtId="0" fontId="13" fillId="0" borderId="94" xfId="0" applyFont="1" applyBorder="1" applyAlignment="1">
      <alignment horizontal="justify" vertical="center" wrapText="1"/>
    </xf>
    <xf numFmtId="0" fontId="13" fillId="0" borderId="137" xfId="0" applyFont="1" applyBorder="1" applyAlignment="1">
      <alignment horizontal="justify" vertical="center" wrapText="1"/>
    </xf>
    <xf numFmtId="0" fontId="63" fillId="2" borderId="4" xfId="0" applyFont="1" applyFill="1" applyBorder="1" applyAlignment="1">
      <alignment horizontal="center"/>
    </xf>
    <xf numFmtId="0" fontId="63" fillId="2" borderId="117" xfId="0" applyFont="1" applyFill="1" applyBorder="1" applyAlignment="1">
      <alignment horizontal="center"/>
    </xf>
    <xf numFmtId="0" fontId="63" fillId="2" borderId="5" xfId="0" applyFont="1" applyFill="1" applyBorder="1" applyAlignment="1">
      <alignment horizontal="center"/>
    </xf>
    <xf numFmtId="0" fontId="56" fillId="0" borderId="4" xfId="0" applyFont="1" applyBorder="1" applyAlignment="1">
      <alignment horizontal="center" vertical="center" wrapText="1"/>
    </xf>
    <xf numFmtId="0" fontId="56" fillId="0" borderId="117" xfId="0" applyFont="1" applyBorder="1" applyAlignment="1">
      <alignment horizontal="center" vertical="center" wrapText="1"/>
    </xf>
    <xf numFmtId="0" fontId="56" fillId="0" borderId="6" xfId="0" applyFont="1" applyBorder="1" applyAlignment="1">
      <alignment horizontal="center" vertical="center" wrapText="1"/>
    </xf>
    <xf numFmtId="0" fontId="64" fillId="2" borderId="4" xfId="0" applyFont="1" applyFill="1" applyBorder="1" applyAlignment="1">
      <alignment horizontal="center" wrapText="1"/>
    </xf>
    <xf numFmtId="0" fontId="64" fillId="2" borderId="117" xfId="0" applyFont="1" applyFill="1" applyBorder="1" applyAlignment="1">
      <alignment horizontal="center" wrapText="1"/>
    </xf>
    <xf numFmtId="0" fontId="56" fillId="0" borderId="6" xfId="0" applyFont="1" applyBorder="1" applyAlignment="1">
      <alignment horizontal="center" wrapText="1"/>
    </xf>
    <xf numFmtId="0" fontId="60" fillId="9" borderId="114" xfId="0" applyFont="1" applyFill="1" applyBorder="1" applyAlignment="1">
      <alignment horizontal="left" vertical="top" wrapText="1"/>
    </xf>
    <xf numFmtId="0" fontId="62" fillId="9" borderId="114" xfId="0" applyFont="1" applyFill="1" applyBorder="1" applyAlignment="1">
      <alignment horizontal="left" vertical="top"/>
    </xf>
    <xf numFmtId="0" fontId="13" fillId="9" borderId="0" xfId="0" applyFont="1" applyFill="1" applyAlignment="1">
      <alignment horizontal="center" vertical="center" wrapText="1"/>
    </xf>
    <xf numFmtId="0" fontId="63" fillId="39" borderId="7" xfId="0" applyFont="1" applyFill="1" applyBorder="1" applyAlignment="1">
      <alignment horizontal="center" vertical="center" wrapText="1"/>
    </xf>
    <xf numFmtId="0" fontId="63" fillId="39" borderId="0" xfId="0" applyFont="1" applyFill="1" applyAlignment="1">
      <alignment horizontal="center" vertical="center" wrapText="1"/>
    </xf>
    <xf numFmtId="0" fontId="55" fillId="0" borderId="0" xfId="0" applyFont="1" applyAlignment="1">
      <alignment horizontal="center" vertical="center"/>
    </xf>
    <xf numFmtId="0" fontId="69" fillId="0" borderId="61" xfId="0" applyFont="1" applyBorder="1" applyAlignment="1" applyProtection="1">
      <alignment horizontal="center" vertical="center" wrapText="1"/>
      <protection locked="0"/>
    </xf>
    <xf numFmtId="0" fontId="69" fillId="0" borderId="62" xfId="0" applyFont="1" applyBorder="1" applyAlignment="1" applyProtection="1">
      <alignment horizontal="center" vertical="center" wrapText="1"/>
      <protection locked="0"/>
    </xf>
    <xf numFmtId="0" fontId="69" fillId="0" borderId="63" xfId="0" applyFont="1" applyBorder="1" applyAlignment="1" applyProtection="1">
      <alignment horizontal="center" vertical="center" wrapText="1"/>
      <protection locked="0"/>
    </xf>
    <xf numFmtId="0" fontId="56" fillId="0" borderId="61" xfId="0" applyFont="1" applyBorder="1" applyAlignment="1" applyProtection="1">
      <alignment horizontal="center" vertical="center"/>
      <protection locked="0"/>
    </xf>
    <xf numFmtId="0" fontId="56" fillId="0" borderId="63" xfId="0" applyFont="1" applyBorder="1" applyAlignment="1" applyProtection="1">
      <alignment horizontal="center" vertical="center"/>
      <protection locked="0"/>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protection locked="0"/>
    </xf>
    <xf numFmtId="0" fontId="56" fillId="0" borderId="61" xfId="0" applyFont="1" applyBorder="1" applyAlignment="1" applyProtection="1">
      <alignment horizontal="center" vertical="center" wrapText="1"/>
      <protection locked="0"/>
    </xf>
    <xf numFmtId="0" fontId="56" fillId="0" borderId="63" xfId="0" applyFont="1" applyBorder="1" applyAlignment="1" applyProtection="1">
      <alignment horizontal="center" vertical="center" wrapText="1"/>
      <protection locked="0"/>
    </xf>
    <xf numFmtId="0" fontId="73" fillId="0" borderId="0" xfId="0" applyFont="1" applyAlignment="1" applyProtection="1">
      <alignment horizontal="center" vertical="center"/>
      <protection locked="0"/>
    </xf>
    <xf numFmtId="0" fontId="4" fillId="0" borderId="61"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63" xfId="0" applyFont="1" applyBorder="1" applyAlignment="1" applyProtection="1">
      <alignment horizontal="center" vertical="center" wrapText="1"/>
      <protection locked="0"/>
    </xf>
    <xf numFmtId="0" fontId="73" fillId="0" borderId="32" xfId="0" applyFont="1" applyBorder="1" applyAlignment="1" applyProtection="1">
      <alignment horizontal="center" vertical="center"/>
      <protection locked="0"/>
    </xf>
    <xf numFmtId="0" fontId="55" fillId="45" borderId="0" xfId="0" applyFont="1" applyFill="1" applyAlignment="1">
      <alignment horizontal="center" vertical="center" wrapText="1"/>
    </xf>
    <xf numFmtId="0" fontId="55" fillId="0" borderId="0" xfId="0" applyFont="1" applyAlignment="1">
      <alignment horizontal="center" vertical="center" wrapText="1"/>
    </xf>
    <xf numFmtId="0" fontId="68" fillId="0" borderId="61" xfId="0" applyFont="1" applyBorder="1" applyAlignment="1" applyProtection="1">
      <alignment horizontal="center" vertical="center" wrapText="1"/>
      <protection locked="0"/>
    </xf>
    <xf numFmtId="0" fontId="55" fillId="0" borderId="61" xfId="0" applyFont="1" applyBorder="1" applyAlignment="1" applyProtection="1">
      <alignment horizontal="center" vertical="center"/>
      <protection locked="0"/>
    </xf>
    <xf numFmtId="0" fontId="56" fillId="0" borderId="62" xfId="0" applyFont="1" applyBorder="1" applyAlignment="1" applyProtection="1">
      <alignment horizontal="center" vertical="center"/>
      <protection locked="0"/>
    </xf>
    <xf numFmtId="0" fontId="55" fillId="0" borderId="127" xfId="0" applyFont="1" applyBorder="1" applyAlignment="1" applyProtection="1">
      <alignment horizontal="center" vertical="center"/>
      <protection locked="0"/>
    </xf>
    <xf numFmtId="0" fontId="55" fillId="0" borderId="12" xfId="0"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6" fillId="0" borderId="125" xfId="0" applyFont="1" applyBorder="1" applyAlignment="1" applyProtection="1">
      <alignment horizontal="center" vertical="center"/>
      <protection locked="0"/>
    </xf>
    <xf numFmtId="0" fontId="69" fillId="0" borderId="62" xfId="0" applyFont="1" applyBorder="1" applyAlignment="1" applyProtection="1">
      <alignment horizontal="center" vertical="center"/>
      <protection locked="0"/>
    </xf>
    <xf numFmtId="0" fontId="69" fillId="0" borderId="63" xfId="0" applyFont="1" applyBorder="1" applyAlignment="1" applyProtection="1">
      <alignment horizontal="center" vertical="center"/>
      <protection locked="0"/>
    </xf>
    <xf numFmtId="0" fontId="56" fillId="0" borderId="62" xfId="0" applyFont="1" applyBorder="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75" fillId="0" borderId="25" xfId="0" applyFont="1" applyBorder="1" applyAlignment="1" applyProtection="1">
      <alignment horizontal="center" wrapText="1"/>
      <protection locked="0"/>
    </xf>
    <xf numFmtId="0" fontId="75" fillId="0" borderId="25" xfId="0" applyFont="1" applyBorder="1" applyAlignment="1" applyProtection="1">
      <alignment horizontal="center" vertical="center" wrapText="1"/>
      <protection locked="0"/>
    </xf>
    <xf numFmtId="0" fontId="0" fillId="0" borderId="125" xfId="0" applyBorder="1" applyAlignment="1" applyProtection="1">
      <alignment horizontal="left" vertical="center" wrapText="1"/>
      <protection locked="0"/>
    </xf>
    <xf numFmtId="0" fontId="0" fillId="0" borderId="125" xfId="0" applyBorder="1" applyAlignment="1" applyProtection="1">
      <alignment horizontal="center" wrapText="1"/>
      <protection locked="0"/>
    </xf>
    <xf numFmtId="0" fontId="55" fillId="0" borderId="125" xfId="0" applyFont="1" applyBorder="1" applyAlignment="1" applyProtection="1">
      <alignment horizontal="center" vertical="center" wrapText="1"/>
      <protection locked="0"/>
    </xf>
    <xf numFmtId="0" fontId="59" fillId="0" borderId="125" xfId="49" applyFont="1" applyBorder="1" applyAlignment="1">
      <alignment horizontal="center" vertical="center" wrapText="1"/>
    </xf>
    <xf numFmtId="0" fontId="61" fillId="10" borderId="124" xfId="0" applyFont="1" applyFill="1" applyBorder="1" applyAlignment="1">
      <alignment horizontal="center" vertical="center" wrapText="1"/>
    </xf>
    <xf numFmtId="0" fontId="61" fillId="10" borderId="120" xfId="0" applyFont="1" applyFill="1" applyBorder="1" applyAlignment="1">
      <alignment horizontal="center" vertical="center" wrapText="1"/>
    </xf>
    <xf numFmtId="0" fontId="61" fillId="10" borderId="11" xfId="0" applyFont="1" applyFill="1" applyBorder="1" applyAlignment="1">
      <alignment horizontal="center" vertical="center" wrapText="1"/>
    </xf>
    <xf numFmtId="0" fontId="61" fillId="10" borderId="12" xfId="0" applyFont="1" applyFill="1" applyBorder="1" applyAlignment="1">
      <alignment horizontal="center" vertical="center" wrapText="1"/>
    </xf>
    <xf numFmtId="0" fontId="69" fillId="0" borderId="77" xfId="0" applyFont="1" applyBorder="1" applyAlignment="1" applyProtection="1">
      <alignment horizontal="center" vertical="center" wrapText="1"/>
      <protection locked="0"/>
    </xf>
    <xf numFmtId="0" fontId="69" fillId="0" borderId="106" xfId="0" applyFont="1" applyBorder="1" applyAlignment="1" applyProtection="1">
      <alignment horizontal="center" vertical="center" wrapText="1"/>
      <protection locked="0"/>
    </xf>
    <xf numFmtId="14" fontId="56" fillId="0" borderId="77" xfId="0" applyNumberFormat="1" applyFont="1" applyBorder="1" applyAlignment="1" applyProtection="1">
      <alignment horizontal="center" vertical="center" wrapText="1"/>
      <protection locked="0"/>
    </xf>
    <xf numFmtId="14" fontId="56" fillId="0" borderId="80" xfId="0" applyNumberFormat="1" applyFont="1" applyBorder="1" applyAlignment="1" applyProtection="1">
      <alignment horizontal="center" vertical="center" wrapText="1"/>
      <protection locked="0"/>
    </xf>
    <xf numFmtId="14" fontId="56" fillId="0" borderId="108" xfId="0" applyNumberFormat="1" applyFont="1" applyBorder="1" applyAlignment="1" applyProtection="1">
      <alignment horizontal="center" vertical="center" wrapText="1"/>
      <protection locked="0"/>
    </xf>
    <xf numFmtId="165" fontId="58" fillId="49" borderId="125" xfId="49" applyNumberFormat="1" applyFont="1" applyFill="1" applyBorder="1" applyAlignment="1">
      <alignment horizontal="left" vertical="center" wrapText="1"/>
    </xf>
    <xf numFmtId="0" fontId="61" fillId="50" borderId="116" xfId="0" applyFont="1" applyFill="1" applyBorder="1" applyAlignment="1" applyProtection="1">
      <alignment horizontal="center" vertical="center" wrapText="1"/>
      <protection locked="0"/>
    </xf>
    <xf numFmtId="0" fontId="61" fillId="50" borderId="7" xfId="0" applyFont="1" applyFill="1" applyBorder="1" applyAlignment="1" applyProtection="1">
      <alignment horizontal="center" vertical="center" wrapText="1"/>
      <protection locked="0"/>
    </xf>
    <xf numFmtId="14" fontId="4" fillId="0" borderId="90" xfId="0" applyNumberFormat="1"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0" xfId="0" applyFont="1" applyBorder="1" applyAlignment="1" applyProtection="1">
      <alignment horizontal="center" vertical="center" wrapText="1"/>
      <protection locked="0"/>
    </xf>
    <xf numFmtId="9" fontId="69" fillId="47" borderId="77" xfId="66" applyFont="1" applyFill="1" applyBorder="1" applyAlignment="1" applyProtection="1">
      <alignment horizontal="center" vertical="center" wrapText="1"/>
    </xf>
    <xf numFmtId="9" fontId="69" fillId="47" borderId="80" xfId="66" applyFont="1" applyFill="1" applyBorder="1" applyAlignment="1" applyProtection="1">
      <alignment horizontal="center" vertical="center" wrapText="1"/>
    </xf>
    <xf numFmtId="0" fontId="64" fillId="12" borderId="79" xfId="0" applyFont="1" applyFill="1" applyBorder="1" applyAlignment="1">
      <alignment horizontal="center" vertical="center" wrapText="1"/>
    </xf>
    <xf numFmtId="0" fontId="64" fillId="10" borderId="79" xfId="0" applyFont="1" applyFill="1" applyBorder="1" applyAlignment="1">
      <alignment horizontal="center" vertical="center" wrapText="1"/>
    </xf>
    <xf numFmtId="0" fontId="64" fillId="10" borderId="79" xfId="0" applyFont="1" applyFill="1" applyBorder="1" applyAlignment="1">
      <alignment horizontal="center" vertical="center" textRotation="90" wrapText="1"/>
    </xf>
    <xf numFmtId="9" fontId="68" fillId="47" borderId="77" xfId="0" applyNumberFormat="1" applyFont="1" applyFill="1" applyBorder="1" applyAlignment="1">
      <alignment horizontal="center" vertical="center" wrapText="1"/>
    </xf>
    <xf numFmtId="0" fontId="68" fillId="47" borderId="80" xfId="0" applyFont="1" applyFill="1" applyBorder="1" applyAlignment="1">
      <alignment horizontal="center" vertical="center" wrapText="1"/>
    </xf>
    <xf numFmtId="0" fontId="64" fillId="16" borderId="94" xfId="0" applyFont="1" applyFill="1" applyBorder="1" applyAlignment="1">
      <alignment horizontal="center" vertical="center" wrapText="1"/>
    </xf>
    <xf numFmtId="0" fontId="64" fillId="16" borderId="95" xfId="0" applyFont="1" applyFill="1" applyBorder="1" applyAlignment="1">
      <alignment horizontal="center" vertical="center" wrapText="1"/>
    </xf>
    <xf numFmtId="0" fontId="68" fillId="47" borderId="90" xfId="0" applyFont="1" applyFill="1" applyBorder="1" applyAlignment="1" applyProtection="1">
      <alignment horizontal="center" vertical="center" wrapText="1"/>
      <protection locked="0"/>
    </xf>
    <xf numFmtId="0" fontId="68" fillId="47" borderId="8" xfId="0" applyFont="1" applyFill="1" applyBorder="1" applyAlignment="1" applyProtection="1">
      <alignment horizontal="center" vertical="center" wrapText="1"/>
      <protection locked="0"/>
    </xf>
    <xf numFmtId="0" fontId="69" fillId="47" borderId="77" xfId="0" applyFont="1" applyFill="1" applyBorder="1" applyAlignment="1">
      <alignment horizontal="center" vertical="center" wrapText="1"/>
    </xf>
    <xf numFmtId="0" fontId="69" fillId="47" borderId="80" xfId="0" applyFont="1" applyFill="1" applyBorder="1" applyAlignment="1">
      <alignment horizontal="center" vertical="center" wrapText="1"/>
    </xf>
    <xf numFmtId="0" fontId="69" fillId="47" borderId="81" xfId="0" applyFont="1" applyFill="1" applyBorder="1" applyAlignment="1">
      <alignment horizontal="center" vertical="center" wrapText="1"/>
    </xf>
    <xf numFmtId="0" fontId="69" fillId="47" borderId="77" xfId="0" applyFont="1" applyFill="1" applyBorder="1" applyAlignment="1" applyProtection="1">
      <alignment horizontal="center" vertical="center" wrapText="1"/>
      <protection locked="0"/>
    </xf>
    <xf numFmtId="0" fontId="69" fillId="47" borderId="80" xfId="0" applyFont="1" applyFill="1" applyBorder="1" applyAlignment="1" applyProtection="1">
      <alignment horizontal="center" vertical="center" wrapText="1"/>
      <protection locked="0"/>
    </xf>
    <xf numFmtId="0" fontId="69" fillId="47" borderId="81" xfId="0" applyFont="1" applyFill="1" applyBorder="1" applyAlignment="1" applyProtection="1">
      <alignment horizontal="center" vertical="center" wrapText="1"/>
      <protection locked="0"/>
    </xf>
    <xf numFmtId="0" fontId="56" fillId="0" borderId="77" xfId="0" applyFont="1" applyBorder="1" applyAlignment="1" applyProtection="1">
      <alignment horizontal="center" vertical="center" wrapText="1"/>
      <protection locked="0"/>
    </xf>
    <xf numFmtId="0" fontId="56" fillId="0" borderId="80" xfId="0" applyFont="1" applyBorder="1" applyAlignment="1" applyProtection="1">
      <alignment horizontal="center" vertical="center" wrapText="1"/>
      <protection locked="0"/>
    </xf>
    <xf numFmtId="0" fontId="56" fillId="0" borderId="81" xfId="0" applyFont="1" applyBorder="1" applyAlignment="1" applyProtection="1">
      <alignment horizontal="center" vertical="center" wrapText="1"/>
      <protection locked="0"/>
    </xf>
    <xf numFmtId="14" fontId="56" fillId="0" borderId="81" xfId="0" applyNumberFormat="1" applyFont="1" applyBorder="1" applyAlignment="1" applyProtection="1">
      <alignment horizontal="center" vertical="center" wrapText="1"/>
      <protection locked="0"/>
    </xf>
    <xf numFmtId="0" fontId="69" fillId="0" borderId="80" xfId="0" applyFont="1" applyBorder="1" applyAlignment="1" applyProtection="1">
      <alignment horizontal="center" vertical="center" wrapText="1"/>
      <protection locked="0"/>
    </xf>
    <xf numFmtId="0" fontId="69" fillId="0" borderId="81" xfId="0" applyFont="1" applyBorder="1" applyAlignment="1" applyProtection="1">
      <alignment horizontal="center" vertical="center" wrapText="1"/>
      <protection locked="0"/>
    </xf>
    <xf numFmtId="9" fontId="69" fillId="0" borderId="77" xfId="0" applyNumberFormat="1" applyFont="1" applyBorder="1" applyAlignment="1" applyProtection="1">
      <alignment horizontal="center" vertical="center" wrapText="1"/>
      <protection locked="0"/>
    </xf>
    <xf numFmtId="9" fontId="69" fillId="0" borderId="80" xfId="0" applyNumberFormat="1" applyFont="1" applyBorder="1" applyAlignment="1" applyProtection="1">
      <alignment horizontal="center" vertical="center" wrapText="1"/>
      <protection locked="0"/>
    </xf>
    <xf numFmtId="9" fontId="69" fillId="0" borderId="81" xfId="0" applyNumberFormat="1" applyFont="1" applyBorder="1" applyAlignment="1" applyProtection="1">
      <alignment horizontal="center" vertical="center" wrapText="1"/>
      <protection locked="0"/>
    </xf>
    <xf numFmtId="9" fontId="69" fillId="47" borderId="81" xfId="66" applyFont="1" applyFill="1" applyBorder="1" applyAlignment="1" applyProtection="1">
      <alignment horizontal="center" vertical="center" wrapText="1"/>
    </xf>
    <xf numFmtId="0" fontId="68" fillId="47" borderId="81" xfId="0" applyFont="1" applyFill="1" applyBorder="1" applyAlignment="1">
      <alignment horizontal="center" vertical="center" wrapText="1"/>
    </xf>
    <xf numFmtId="0" fontId="56" fillId="47" borderId="77" xfId="0" applyFont="1" applyFill="1" applyBorder="1" applyAlignment="1">
      <alignment horizontal="center" vertical="center" wrapText="1"/>
    </xf>
    <xf numFmtId="0" fontId="56" fillId="47" borderId="80" xfId="0" applyFont="1" applyFill="1" applyBorder="1" applyAlignment="1">
      <alignment horizontal="center" vertical="center" wrapText="1"/>
    </xf>
    <xf numFmtId="0" fontId="56" fillId="47" borderId="81" xfId="0" applyFont="1" applyFill="1" applyBorder="1" applyAlignment="1">
      <alignment horizontal="center" vertical="center" wrapText="1"/>
    </xf>
    <xf numFmtId="0" fontId="68" fillId="47" borderId="100" xfId="0" applyFont="1" applyFill="1" applyBorder="1" applyAlignment="1" applyProtection="1">
      <alignment horizontal="center" vertical="center" wrapText="1"/>
      <protection locked="0"/>
    </xf>
    <xf numFmtId="0" fontId="68" fillId="47" borderId="101" xfId="0" applyFont="1" applyFill="1" applyBorder="1" applyAlignment="1" applyProtection="1">
      <alignment horizontal="center" vertical="center" wrapText="1"/>
      <protection locked="0"/>
    </xf>
    <xf numFmtId="0" fontId="68" fillId="47" borderId="102" xfId="0" applyFont="1" applyFill="1" applyBorder="1" applyAlignment="1" applyProtection="1">
      <alignment horizontal="center" vertical="center" wrapText="1"/>
      <protection locked="0"/>
    </xf>
    <xf numFmtId="0" fontId="68" fillId="47" borderId="91" xfId="0" applyFont="1" applyFill="1" applyBorder="1" applyAlignment="1" applyProtection="1">
      <alignment horizontal="center" vertical="center" wrapText="1"/>
      <protection locked="0"/>
    </xf>
    <xf numFmtId="0" fontId="68" fillId="0" borderId="77" xfId="0" applyFont="1" applyBorder="1" applyAlignment="1" applyProtection="1">
      <alignment horizontal="center" vertical="center" wrapText="1"/>
      <protection locked="0"/>
    </xf>
    <xf numFmtId="0" fontId="68" fillId="0" borderId="80" xfId="0" applyFont="1" applyBorder="1" applyAlignment="1" applyProtection="1">
      <alignment horizontal="center" vertical="center" wrapText="1"/>
      <protection locked="0"/>
    </xf>
    <xf numFmtId="0" fontId="68" fillId="0" borderId="81" xfId="0" applyFont="1" applyBorder="1" applyAlignment="1" applyProtection="1">
      <alignment horizontal="center" vertical="center" wrapText="1"/>
      <protection locked="0"/>
    </xf>
    <xf numFmtId="0" fontId="55" fillId="47" borderId="77" xfId="0" applyFont="1" applyFill="1" applyBorder="1" applyAlignment="1">
      <alignment horizontal="center" vertical="center" wrapText="1"/>
    </xf>
    <xf numFmtId="0" fontId="55" fillId="47" borderId="80" xfId="0" applyFont="1" applyFill="1" applyBorder="1" applyAlignment="1">
      <alignment horizontal="center" vertical="center" wrapText="1"/>
    </xf>
    <xf numFmtId="0" fontId="55" fillId="47" borderId="81" xfId="0" applyFont="1" applyFill="1" applyBorder="1" applyAlignment="1">
      <alignment horizontal="center" vertical="center" wrapText="1"/>
    </xf>
    <xf numFmtId="0" fontId="56" fillId="47" borderId="90" xfId="0" applyFont="1" applyFill="1" applyBorder="1" applyAlignment="1" applyProtection="1">
      <alignment horizontal="center" vertical="center" wrapText="1"/>
      <protection locked="0"/>
    </xf>
    <xf numFmtId="0" fontId="56" fillId="47" borderId="8" xfId="0" applyFont="1" applyFill="1" applyBorder="1" applyAlignment="1" applyProtection="1">
      <alignment horizontal="center" vertical="center" wrapText="1"/>
      <protection locked="0"/>
    </xf>
    <xf numFmtId="0" fontId="56" fillId="47" borderId="91" xfId="0" applyFont="1" applyFill="1" applyBorder="1" applyAlignment="1" applyProtection="1">
      <alignment horizontal="center" vertical="center" wrapText="1"/>
      <protection locked="0"/>
    </xf>
    <xf numFmtId="0" fontId="69" fillId="47" borderId="90" xfId="0" applyFont="1" applyFill="1" applyBorder="1" applyAlignment="1">
      <alignment horizontal="center" vertical="center" wrapText="1"/>
    </xf>
    <xf numFmtId="0" fontId="69" fillId="47" borderId="8" xfId="0" applyFont="1" applyFill="1" applyBorder="1" applyAlignment="1">
      <alignment horizontal="center" vertical="center" wrapText="1"/>
    </xf>
    <xf numFmtId="0" fontId="69" fillId="47" borderId="91" xfId="0" applyFont="1" applyFill="1" applyBorder="1" applyAlignment="1">
      <alignment horizontal="center" vertical="center" wrapText="1"/>
    </xf>
    <xf numFmtId="9" fontId="69" fillId="0" borderId="106" xfId="0" applyNumberFormat="1" applyFont="1" applyBorder="1" applyAlignment="1" applyProtection="1">
      <alignment horizontal="center" vertical="center" wrapText="1"/>
      <protection locked="0"/>
    </xf>
    <xf numFmtId="0" fontId="64" fillId="39" borderId="4" xfId="0" applyFont="1" applyFill="1" applyBorder="1" applyAlignment="1">
      <alignment horizontal="center" vertical="center" wrapText="1"/>
    </xf>
    <xf numFmtId="0" fontId="64" fillId="39" borderId="6" xfId="0" applyFont="1" applyFill="1" applyBorder="1" applyAlignment="1">
      <alignment horizontal="center" vertical="center" wrapText="1"/>
    </xf>
    <xf numFmtId="0" fontId="64" fillId="12" borderId="1" xfId="0" applyFont="1" applyFill="1" applyBorder="1" applyAlignment="1">
      <alignment horizontal="center" vertical="center" wrapText="1"/>
    </xf>
    <xf numFmtId="0" fontId="61" fillId="16" borderId="12" xfId="0" applyFont="1" applyFill="1" applyBorder="1" applyAlignment="1">
      <alignment horizontal="center" vertical="center" wrapText="1"/>
    </xf>
    <xf numFmtId="0" fontId="61" fillId="16" borderId="16" xfId="0" applyFont="1" applyFill="1" applyBorder="1" applyAlignment="1">
      <alignment horizontal="center" vertical="center" wrapText="1"/>
    </xf>
    <xf numFmtId="0" fontId="61" fillId="39" borderId="83" xfId="0" applyFont="1" applyFill="1" applyBorder="1" applyAlignment="1">
      <alignment horizontal="center" vertical="center" wrapText="1"/>
    </xf>
    <xf numFmtId="0" fontId="61" fillId="39" borderId="82" xfId="0" applyFont="1" applyFill="1" applyBorder="1" applyAlignment="1">
      <alignment horizontal="center" vertical="center" wrapText="1"/>
    </xf>
    <xf numFmtId="0" fontId="61" fillId="39" borderId="99" xfId="0" applyFont="1" applyFill="1" applyBorder="1" applyAlignment="1">
      <alignment horizontal="center" vertical="center" wrapText="1"/>
    </xf>
    <xf numFmtId="0" fontId="61" fillId="39" borderId="86" xfId="0" applyFont="1" applyFill="1" applyBorder="1" applyAlignment="1">
      <alignment horizontal="center" vertical="center" wrapText="1"/>
    </xf>
    <xf numFmtId="0" fontId="61" fillId="12" borderId="1" xfId="0" applyFont="1" applyFill="1" applyBorder="1" applyAlignment="1">
      <alignment horizontal="center" vertical="center" wrapText="1"/>
    </xf>
    <xf numFmtId="0" fontId="64" fillId="16" borderId="109" xfId="0" applyFont="1" applyFill="1" applyBorder="1" applyAlignment="1">
      <alignment horizontal="center" vertical="center" wrapText="1"/>
    </xf>
    <xf numFmtId="0" fontId="64" fillId="16" borderId="107" xfId="0" applyFont="1" applyFill="1" applyBorder="1" applyAlignment="1">
      <alignment horizontal="center" vertical="center" wrapText="1"/>
    </xf>
    <xf numFmtId="0" fontId="64" fillId="16" borderId="101" xfId="0" applyFont="1" applyFill="1" applyBorder="1" applyAlignment="1">
      <alignment horizontal="center" vertical="center" wrapText="1"/>
    </xf>
    <xf numFmtId="0" fontId="64" fillId="16" borderId="80" xfId="0" applyFont="1" applyFill="1" applyBorder="1" applyAlignment="1">
      <alignment horizontal="center" vertical="center" wrapText="1"/>
    </xf>
    <xf numFmtId="0" fontId="79" fillId="46" borderId="9" xfId="0" applyFont="1" applyFill="1" applyBorder="1" applyAlignment="1">
      <alignment horizontal="center" vertical="center" wrapText="1"/>
    </xf>
    <xf numFmtId="0" fontId="79" fillId="46" borderId="10" xfId="0" applyFont="1" applyFill="1" applyBorder="1" applyAlignment="1">
      <alignment horizontal="center" vertical="center" wrapText="1"/>
    </xf>
    <xf numFmtId="0" fontId="79" fillId="46" borderId="98" xfId="0" applyFont="1" applyFill="1" applyBorder="1" applyAlignment="1">
      <alignment horizontal="center" vertical="center" wrapText="1"/>
    </xf>
    <xf numFmtId="0" fontId="79" fillId="46" borderId="28" xfId="0" applyFont="1" applyFill="1" applyBorder="1" applyAlignment="1">
      <alignment horizontal="center" vertical="center" wrapText="1"/>
    </xf>
    <xf numFmtId="0" fontId="79" fillId="46" borderId="11" xfId="0" applyFont="1" applyFill="1" applyBorder="1" applyAlignment="1">
      <alignment horizontal="center" vertical="center" wrapText="1"/>
    </xf>
    <xf numFmtId="0" fontId="79" fillId="46" borderId="12" xfId="0" applyFont="1" applyFill="1" applyBorder="1" applyAlignment="1">
      <alignment horizontal="center" vertical="center" wrapText="1"/>
    </xf>
    <xf numFmtId="0" fontId="79" fillId="46" borderId="16" xfId="0" applyFont="1" applyFill="1" applyBorder="1" applyAlignment="1">
      <alignment horizontal="center" vertical="center" wrapText="1"/>
    </xf>
    <xf numFmtId="0" fontId="56" fillId="47" borderId="90" xfId="0" applyFont="1" applyFill="1" applyBorder="1" applyAlignment="1">
      <alignment horizontal="center" vertical="center" wrapText="1"/>
    </xf>
    <xf numFmtId="0" fontId="56" fillId="47" borderId="8" xfId="0" applyFont="1" applyFill="1" applyBorder="1" applyAlignment="1">
      <alignment horizontal="center" vertical="center" wrapText="1"/>
    </xf>
    <xf numFmtId="0" fontId="69" fillId="47" borderId="108" xfId="0" applyFont="1" applyFill="1" applyBorder="1" applyAlignment="1">
      <alignment horizontal="center" vertical="center" wrapText="1"/>
    </xf>
    <xf numFmtId="1" fontId="69" fillId="0" borderId="77" xfId="0" applyNumberFormat="1" applyFont="1" applyBorder="1" applyAlignment="1" applyProtection="1">
      <alignment horizontal="center" vertical="center" wrapText="1"/>
      <protection locked="0"/>
    </xf>
    <xf numFmtId="1" fontId="69" fillId="0" borderId="108" xfId="0" applyNumberFormat="1" applyFont="1" applyBorder="1" applyAlignment="1" applyProtection="1">
      <alignment horizontal="center" vertical="center" wrapText="1"/>
      <protection locked="0"/>
    </xf>
    <xf numFmtId="0" fontId="56" fillId="0" borderId="108" xfId="0" applyFont="1" applyBorder="1" applyAlignment="1" applyProtection="1">
      <alignment horizontal="center" vertical="center" wrapText="1"/>
      <protection locked="0"/>
    </xf>
    <xf numFmtId="0" fontId="68" fillId="47" borderId="108" xfId="0" applyFont="1" applyFill="1" applyBorder="1" applyAlignment="1">
      <alignment horizontal="center" vertical="center" wrapText="1"/>
    </xf>
    <xf numFmtId="0" fontId="68" fillId="47" borderId="77" xfId="0" applyFont="1" applyFill="1" applyBorder="1" applyAlignment="1" applyProtection="1">
      <alignment horizontal="center" vertical="center" wrapText="1"/>
      <protection locked="0"/>
    </xf>
    <xf numFmtId="0" fontId="68" fillId="47" borderId="142" xfId="0" applyFont="1" applyFill="1" applyBorder="1" applyAlignment="1" applyProtection="1">
      <alignment horizontal="center" vertical="center" wrapText="1"/>
      <protection locked="0"/>
    </xf>
    <xf numFmtId="9" fontId="69" fillId="47" borderId="108" xfId="66" applyFont="1" applyFill="1" applyBorder="1" applyAlignment="1" applyProtection="1">
      <alignment horizontal="center" vertical="center" wrapText="1"/>
    </xf>
    <xf numFmtId="0" fontId="69" fillId="47" borderId="108" xfId="0" applyFont="1" applyFill="1" applyBorder="1" applyAlignment="1" applyProtection="1">
      <alignment horizontal="center" vertical="center" wrapText="1"/>
      <protection locked="0"/>
    </xf>
    <xf numFmtId="0" fontId="56" fillId="47" borderId="108" xfId="0" applyFont="1" applyFill="1" applyBorder="1" applyAlignment="1">
      <alignment horizontal="center" vertical="center" wrapText="1"/>
    </xf>
    <xf numFmtId="0" fontId="69" fillId="0" borderId="108" xfId="0" applyFont="1" applyBorder="1" applyAlignment="1" applyProtection="1">
      <alignment horizontal="center" vertical="center" wrapText="1"/>
      <protection locked="0"/>
    </xf>
    <xf numFmtId="0" fontId="64" fillId="39" borderId="1" xfId="0" applyFont="1" applyFill="1" applyBorder="1" applyAlignment="1">
      <alignment horizontal="center" vertical="center" wrapText="1"/>
    </xf>
    <xf numFmtId="0" fontId="64" fillId="39" borderId="79" xfId="0" applyFont="1" applyFill="1" applyBorder="1" applyAlignment="1">
      <alignment horizontal="center" vertical="center" wrapText="1"/>
    </xf>
    <xf numFmtId="0" fontId="64" fillId="39" borderId="84" xfId="0" applyFont="1" applyFill="1" applyBorder="1" applyAlignment="1">
      <alignment horizontal="center" vertical="center" wrapText="1"/>
    </xf>
    <xf numFmtId="0" fontId="64" fillId="39" borderId="10" xfId="0" applyFont="1" applyFill="1" applyBorder="1" applyAlignment="1">
      <alignment horizontal="center" vertical="center" wrapText="1"/>
    </xf>
    <xf numFmtId="0" fontId="64" fillId="39" borderId="85" xfId="0" applyFont="1" applyFill="1" applyBorder="1" applyAlignment="1">
      <alignment horizontal="center" vertical="center" wrapText="1"/>
    </xf>
    <xf numFmtId="0" fontId="61" fillId="39" borderId="7" xfId="0" applyFont="1" applyFill="1" applyBorder="1" applyAlignment="1" applyProtection="1">
      <alignment horizontal="center" vertical="center" wrapText="1"/>
      <protection locked="0"/>
    </xf>
    <xf numFmtId="0" fontId="61" fillId="39" borderId="0" xfId="0" applyFont="1" applyFill="1" applyAlignment="1" applyProtection="1">
      <alignment horizontal="center" vertical="center" wrapText="1"/>
      <protection locked="0"/>
    </xf>
    <xf numFmtId="0" fontId="69" fillId="47" borderId="90" xfId="0" applyFont="1" applyFill="1" applyBorder="1" applyAlignment="1" applyProtection="1">
      <alignment horizontal="center" vertical="center" wrapText="1"/>
      <protection locked="0"/>
    </xf>
    <xf numFmtId="0" fontId="69" fillId="47" borderId="8" xfId="0" applyFont="1" applyFill="1" applyBorder="1" applyAlignment="1" applyProtection="1">
      <alignment horizontal="center" vertical="center" wrapText="1"/>
      <protection locked="0"/>
    </xf>
    <xf numFmtId="0" fontId="55" fillId="47" borderId="103" xfId="0" applyFont="1" applyFill="1" applyBorder="1" applyAlignment="1" applyProtection="1">
      <alignment horizontal="center" vertical="top" wrapText="1"/>
      <protection locked="0"/>
    </xf>
    <xf numFmtId="0" fontId="69" fillId="47" borderId="103" xfId="0" applyFont="1" applyFill="1" applyBorder="1" applyAlignment="1" applyProtection="1">
      <alignment horizontal="center" vertical="top" wrapText="1"/>
      <protection locked="0"/>
    </xf>
    <xf numFmtId="0" fontId="56" fillId="0" borderId="103" xfId="0" applyFont="1" applyBorder="1" applyAlignment="1" applyProtection="1">
      <alignment horizontal="center" vertical="top" wrapText="1"/>
      <protection locked="0"/>
    </xf>
    <xf numFmtId="0" fontId="56" fillId="0" borderId="109" xfId="0" applyFont="1" applyBorder="1" applyAlignment="1" applyProtection="1">
      <alignment horizontal="center" vertical="top" wrapText="1"/>
      <protection locked="0"/>
    </xf>
    <xf numFmtId="0" fontId="68" fillId="0" borderId="106" xfId="0" applyFont="1" applyBorder="1" applyAlignment="1" applyProtection="1">
      <alignment horizontal="center" vertical="center" wrapText="1"/>
      <protection locked="0"/>
    </xf>
    <xf numFmtId="0" fontId="86" fillId="3" borderId="27" xfId="0" applyFont="1" applyFill="1" applyBorder="1" applyAlignment="1" applyProtection="1">
      <alignment horizontal="center" wrapText="1" readingOrder="1"/>
      <protection locked="0"/>
    </xf>
    <xf numFmtId="0" fontId="86" fillId="3" borderId="13" xfId="0" applyFont="1" applyFill="1" applyBorder="1" applyAlignment="1" applyProtection="1">
      <alignment horizontal="center" wrapText="1" readingOrder="1"/>
      <protection locked="0"/>
    </xf>
    <xf numFmtId="0" fontId="86" fillId="3" borderId="20" xfId="0" applyFont="1" applyFill="1" applyBorder="1" applyAlignment="1" applyProtection="1">
      <alignment horizontal="center" wrapText="1" readingOrder="1"/>
      <protection locked="0"/>
    </xf>
    <xf numFmtId="0" fontId="61" fillId="4" borderId="30" xfId="0" applyFont="1" applyFill="1" applyBorder="1" applyAlignment="1" applyProtection="1">
      <alignment horizontal="center" vertical="center" textRotation="90" wrapText="1" readingOrder="1"/>
      <protection locked="0"/>
    </xf>
    <xf numFmtId="0" fontId="61" fillId="4" borderId="21" xfId="0" applyFont="1" applyFill="1" applyBorder="1" applyAlignment="1" applyProtection="1">
      <alignment horizontal="center" vertical="center" textRotation="90" wrapText="1" readingOrder="1"/>
      <protection locked="0"/>
    </xf>
    <xf numFmtId="0" fontId="61" fillId="4" borderId="23" xfId="0" applyFont="1" applyFill="1" applyBorder="1" applyAlignment="1" applyProtection="1">
      <alignment horizontal="center" vertical="center" textRotation="90" wrapText="1" readingOrder="1"/>
      <protection locked="0"/>
    </xf>
    <xf numFmtId="0" fontId="86" fillId="2" borderId="1" xfId="0" applyFont="1" applyFill="1" applyBorder="1" applyAlignment="1">
      <alignment horizontal="center" vertical="center" wrapText="1" readingOrder="1"/>
    </xf>
    <xf numFmtId="0" fontId="86" fillId="2" borderId="2" xfId="0" applyFont="1" applyFill="1" applyBorder="1" applyAlignment="1">
      <alignment horizontal="center" vertical="center" wrapText="1" readingOrder="1"/>
    </xf>
    <xf numFmtId="0" fontId="86" fillId="2" borderId="3" xfId="0" applyFont="1" applyFill="1" applyBorder="1" applyAlignment="1">
      <alignment horizontal="center" vertical="center" wrapText="1" readingOrder="1"/>
    </xf>
    <xf numFmtId="0" fontId="56" fillId="0" borderId="144" xfId="0" applyFont="1" applyBorder="1" applyAlignment="1" applyProtection="1">
      <alignment horizontal="center" vertical="center" wrapText="1"/>
      <protection locked="0"/>
    </xf>
    <xf numFmtId="0" fontId="56" fillId="0" borderId="8"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5" fillId="47" borderId="144" xfId="0" applyFont="1" applyFill="1" applyBorder="1" applyAlignment="1" applyProtection="1">
      <alignment horizontal="center" vertical="center" wrapText="1"/>
      <protection locked="0"/>
    </xf>
    <xf numFmtId="0" fontId="55" fillId="47" borderId="8" xfId="0" applyFont="1" applyFill="1" applyBorder="1" applyAlignment="1" applyProtection="1">
      <alignment horizontal="center" vertical="center" wrapText="1"/>
      <protection locked="0"/>
    </xf>
    <xf numFmtId="0" fontId="55" fillId="47" borderId="3" xfId="0" applyFont="1" applyFill="1" applyBorder="1" applyAlignment="1" applyProtection="1">
      <alignment horizontal="center" vertical="center" wrapText="1"/>
      <protection locked="0"/>
    </xf>
    <xf numFmtId="0" fontId="61" fillId="2" borderId="12" xfId="0" applyFont="1" applyFill="1" applyBorder="1" applyAlignment="1">
      <alignment horizontal="center"/>
    </xf>
    <xf numFmtId="0" fontId="61" fillId="2" borderId="93" xfId="0" applyFont="1" applyFill="1" applyBorder="1" applyAlignment="1">
      <alignment horizontal="center"/>
    </xf>
    <xf numFmtId="0" fontId="64" fillId="2" borderId="17" xfId="0" applyFont="1" applyFill="1" applyBorder="1" applyAlignment="1" applyProtection="1">
      <alignment horizontal="center" vertical="center" wrapText="1" readingOrder="1"/>
      <protection locked="0"/>
    </xf>
    <xf numFmtId="0" fontId="64" fillId="2" borderId="18" xfId="0" applyFont="1" applyFill="1" applyBorder="1" applyAlignment="1" applyProtection="1">
      <alignment horizontal="center" vertical="center" wrapText="1" readingOrder="1"/>
      <protection locked="0"/>
    </xf>
    <xf numFmtId="0" fontId="64" fillId="2" borderId="19" xfId="0" applyFont="1" applyFill="1" applyBorder="1" applyAlignment="1" applyProtection="1">
      <alignment horizontal="center" vertical="center" wrapText="1" readingOrder="1"/>
      <protection locked="0"/>
    </xf>
    <xf numFmtId="0" fontId="64" fillId="12" borderId="28" xfId="0" applyFont="1" applyFill="1" applyBorder="1" applyAlignment="1">
      <alignment horizontal="center" vertical="center" wrapText="1"/>
    </xf>
    <xf numFmtId="0" fontId="64" fillId="12" borderId="50" xfId="0" applyFont="1" applyFill="1" applyBorder="1" applyAlignment="1">
      <alignment horizontal="center" vertical="center" wrapText="1"/>
    </xf>
    <xf numFmtId="0" fontId="64" fillId="2" borderId="12" xfId="0" applyFont="1" applyFill="1" applyBorder="1" applyAlignment="1">
      <alignment horizontal="center" vertical="center" wrapText="1"/>
    </xf>
    <xf numFmtId="0" fontId="86" fillId="12" borderId="125" xfId="0" applyFont="1" applyFill="1" applyBorder="1" applyAlignment="1">
      <alignment horizontal="center" vertical="center" wrapText="1" readingOrder="1"/>
    </xf>
    <xf numFmtId="0" fontId="64" fillId="12" borderId="97" xfId="0" applyFont="1" applyFill="1" applyBorder="1" applyAlignment="1">
      <alignment horizontal="center" vertical="center"/>
    </xf>
    <xf numFmtId="0" fontId="64" fillId="12" borderId="98" xfId="0" applyFont="1" applyFill="1" applyBorder="1" applyAlignment="1">
      <alignment horizontal="center" vertical="center"/>
    </xf>
    <xf numFmtId="0" fontId="64" fillId="12" borderId="96" xfId="0" applyFont="1" applyFill="1" applyBorder="1" applyAlignment="1">
      <alignment horizontal="center" vertical="center"/>
    </xf>
    <xf numFmtId="0" fontId="64" fillId="12" borderId="92" xfId="0" applyFont="1" applyFill="1" applyBorder="1" applyAlignment="1">
      <alignment horizontal="center" vertical="center" wrapText="1"/>
    </xf>
    <xf numFmtId="0" fontId="64" fillId="12" borderId="3" xfId="0" applyFont="1" applyFill="1" applyBorder="1" applyAlignment="1">
      <alignment horizontal="center" vertical="center" wrapText="1"/>
    </xf>
    <xf numFmtId="0" fontId="64" fillId="2" borderId="4" xfId="0" applyFont="1" applyFill="1" applyBorder="1" applyAlignment="1">
      <alignment horizontal="center" vertical="center" wrapText="1" readingOrder="1"/>
    </xf>
    <xf numFmtId="0" fontId="64" fillId="2" borderId="6" xfId="0" applyFont="1" applyFill="1" applyBorder="1" applyAlignment="1">
      <alignment horizontal="center" vertical="center" wrapText="1" readingOrder="1"/>
    </xf>
    <xf numFmtId="0" fontId="63" fillId="12" borderId="7" xfId="0" applyFont="1" applyFill="1" applyBorder="1" applyAlignment="1">
      <alignment horizontal="center" vertical="center" wrapText="1"/>
    </xf>
    <xf numFmtId="0" fontId="63" fillId="12" borderId="0" xfId="0" applyFont="1" applyFill="1" applyAlignment="1">
      <alignment horizontal="center" vertical="center" wrapText="1"/>
    </xf>
    <xf numFmtId="165" fontId="50" fillId="49" borderId="0" xfId="49" applyNumberFormat="1" applyFont="1" applyFill="1" applyAlignment="1">
      <alignment horizontal="left"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56" fillId="0" borderId="125" xfId="0" applyFont="1" applyBorder="1" applyAlignment="1" applyProtection="1">
      <alignment horizontal="left" vertical="center"/>
      <protection locked="0"/>
    </xf>
    <xf numFmtId="0" fontId="64" fillId="14" borderId="12" xfId="0" applyFont="1" applyFill="1" applyBorder="1" applyAlignment="1">
      <alignment horizontal="center" wrapText="1"/>
    </xf>
    <xf numFmtId="0" fontId="64" fillId="12" borderId="10" xfId="0" applyFont="1" applyFill="1" applyBorder="1" applyAlignment="1">
      <alignment horizontal="center" vertical="center" wrapText="1"/>
    </xf>
    <xf numFmtId="0" fontId="64" fillId="12" borderId="0" xfId="0" applyFont="1" applyFill="1" applyAlignment="1">
      <alignment horizontal="center" vertical="center" wrapText="1"/>
    </xf>
    <xf numFmtId="0" fontId="64" fillId="12" borderId="12" xfId="0" applyFont="1" applyFill="1" applyBorder="1" applyAlignment="1">
      <alignment horizontal="center" vertical="center" wrapText="1"/>
    </xf>
    <xf numFmtId="0" fontId="64" fillId="13" borderId="0" xfId="0" applyFont="1" applyFill="1" applyAlignment="1">
      <alignment horizontal="center" vertical="center" wrapText="1"/>
    </xf>
    <xf numFmtId="0" fontId="64" fillId="13" borderId="12" xfId="0" applyFont="1" applyFill="1" applyBorder="1" applyAlignment="1">
      <alignment horizontal="center" vertical="center" wrapText="1"/>
    </xf>
    <xf numFmtId="0" fontId="64" fillId="11" borderId="0" xfId="0" applyFont="1" applyFill="1" applyAlignment="1">
      <alignment horizontal="center" vertical="center" wrapText="1"/>
    </xf>
    <xf numFmtId="0" fontId="64" fillId="11" borderId="12" xfId="0" applyFont="1" applyFill="1" applyBorder="1" applyAlignment="1">
      <alignment horizontal="center" vertical="center" wrapText="1"/>
    </xf>
    <xf numFmtId="0" fontId="49" fillId="0" borderId="125" xfId="49" applyFont="1" applyBorder="1" applyAlignment="1">
      <alignment horizontal="center" vertical="center" wrapText="1"/>
    </xf>
    <xf numFmtId="0" fontId="63" fillId="12" borderId="7" xfId="0" applyFont="1" applyFill="1" applyBorder="1" applyAlignment="1">
      <alignment horizontal="left" vertical="center" wrapText="1"/>
    </xf>
    <xf numFmtId="0" fontId="63" fillId="12" borderId="0" xfId="0" applyFont="1" applyFill="1" applyAlignment="1">
      <alignment horizontal="left" vertical="center" wrapText="1"/>
    </xf>
    <xf numFmtId="165" fontId="51" fillId="49" borderId="128" xfId="49" applyNumberFormat="1" applyFont="1" applyFill="1" applyBorder="1" applyAlignment="1">
      <alignment horizontal="left" vertical="center" wrapText="1"/>
    </xf>
    <xf numFmtId="165" fontId="51" fillId="49" borderId="110" xfId="49" applyNumberFormat="1" applyFont="1" applyFill="1" applyBorder="1" applyAlignment="1">
      <alignment horizontal="left" vertical="center" wrapText="1"/>
    </xf>
    <xf numFmtId="0" fontId="1" fillId="0" borderId="10" xfId="0" applyFont="1" applyBorder="1" applyAlignment="1">
      <alignment horizontal="center" vertical="center" wrapText="1"/>
    </xf>
    <xf numFmtId="0" fontId="55" fillId="0" borderId="1" xfId="0" applyFont="1" applyBorder="1" applyAlignment="1">
      <alignment horizontal="center" vertical="center"/>
    </xf>
    <xf numFmtId="0" fontId="64" fillId="2" borderId="6" xfId="0" applyFont="1" applyFill="1" applyBorder="1" applyAlignment="1">
      <alignment horizontal="center" vertical="center" wrapText="1"/>
    </xf>
    <xf numFmtId="0" fontId="90" fillId="14" borderId="9" xfId="0" applyFont="1" applyFill="1" applyBorder="1" applyAlignment="1">
      <alignment horizontal="center" vertical="center" wrapText="1"/>
    </xf>
    <xf numFmtId="0" fontId="90" fillId="14" borderId="28" xfId="0" applyFont="1" applyFill="1" applyBorder="1" applyAlignment="1">
      <alignment horizontal="center" vertical="center" wrapText="1"/>
    </xf>
    <xf numFmtId="0" fontId="90" fillId="14" borderId="11" xfId="0" applyFont="1" applyFill="1" applyBorder="1" applyAlignment="1">
      <alignment horizontal="center" vertical="center" wrapText="1"/>
    </xf>
    <xf numFmtId="0" fontId="90" fillId="14" borderId="16" xfId="0" applyFont="1" applyFill="1" applyBorder="1" applyAlignment="1">
      <alignment horizontal="center" vertical="center" wrapText="1"/>
    </xf>
    <xf numFmtId="0" fontId="56" fillId="0" borderId="2"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3" xfId="0" applyFont="1" applyBorder="1" applyAlignment="1">
      <alignment horizontal="center" vertical="center" wrapText="1"/>
    </xf>
    <xf numFmtId="0" fontId="64" fillId="11" borderId="4" xfId="0" applyFont="1" applyFill="1" applyBorder="1" applyAlignment="1">
      <alignment horizontal="center" vertical="center" wrapText="1"/>
    </xf>
    <xf numFmtId="0" fontId="64" fillId="11" borderId="6" xfId="0" applyFont="1" applyFill="1" applyBorder="1" applyAlignment="1">
      <alignment horizontal="center" vertical="center" wrapText="1"/>
    </xf>
    <xf numFmtId="0" fontId="55" fillId="0" borderId="2" xfId="0" applyFont="1" applyBorder="1" applyAlignment="1">
      <alignment horizontal="center" vertical="center" textRotation="90" wrapText="1"/>
    </xf>
    <xf numFmtId="0" fontId="55" fillId="0" borderId="8" xfId="0" applyFont="1" applyBorder="1" applyAlignment="1">
      <alignment horizontal="center" vertical="center" textRotation="90" wrapText="1"/>
    </xf>
    <xf numFmtId="0" fontId="55" fillId="0" borderId="3" xfId="0" applyFont="1" applyBorder="1" applyAlignment="1">
      <alignment horizontal="center" vertical="center" textRotation="90" wrapText="1"/>
    </xf>
    <xf numFmtId="0" fontId="64" fillId="2" borderId="17" xfId="0" applyFont="1" applyFill="1" applyBorder="1" applyAlignment="1">
      <alignment horizontal="center" vertical="center" wrapText="1" readingOrder="1"/>
    </xf>
    <xf numFmtId="0" fontId="64" fillId="2" borderId="18" xfId="0" applyFont="1" applyFill="1" applyBorder="1" applyAlignment="1">
      <alignment horizontal="center" vertical="center" wrapText="1" readingOrder="1"/>
    </xf>
    <xf numFmtId="0" fontId="64" fillId="2" borderId="19" xfId="0" applyFont="1" applyFill="1" applyBorder="1" applyAlignment="1">
      <alignment horizontal="center" vertical="center" wrapText="1" readingOrder="1"/>
    </xf>
    <xf numFmtId="0" fontId="64" fillId="14" borderId="4" xfId="0" applyFont="1" applyFill="1" applyBorder="1" applyAlignment="1">
      <alignment horizontal="center" vertical="center" wrapText="1"/>
    </xf>
    <xf numFmtId="0" fontId="64" fillId="14" borderId="6" xfId="0" applyFont="1" applyFill="1" applyBorder="1" applyAlignment="1">
      <alignment horizontal="center" vertical="center" wrapText="1"/>
    </xf>
    <xf numFmtId="0" fontId="64" fillId="13" borderId="4" xfId="0" applyFont="1" applyFill="1" applyBorder="1" applyAlignment="1">
      <alignment horizontal="center" vertical="center" wrapText="1"/>
    </xf>
    <xf numFmtId="0" fontId="64" fillId="13" borderId="5" xfId="0" applyFont="1" applyFill="1" applyBorder="1" applyAlignment="1">
      <alignment horizontal="center" vertical="center" wrapText="1"/>
    </xf>
    <xf numFmtId="0" fontId="64" fillId="13" borderId="6" xfId="0" applyFont="1" applyFill="1" applyBorder="1" applyAlignment="1">
      <alignment horizontal="center" vertical="center" wrapText="1"/>
    </xf>
    <xf numFmtId="0" fontId="86" fillId="3" borderId="27" xfId="0" applyFont="1" applyFill="1" applyBorder="1" applyAlignment="1">
      <alignment horizontal="center" wrapText="1" readingOrder="1"/>
    </xf>
    <xf numFmtId="0" fontId="86" fillId="3" borderId="13" xfId="0" applyFont="1" applyFill="1" applyBorder="1" applyAlignment="1">
      <alignment horizontal="center" wrapText="1" readingOrder="1"/>
    </xf>
    <xf numFmtId="0" fontId="86" fillId="3" borderId="20" xfId="0" applyFont="1" applyFill="1" applyBorder="1" applyAlignment="1">
      <alignment horizontal="center" wrapText="1" readingOrder="1"/>
    </xf>
    <xf numFmtId="0" fontId="59" fillId="4" borderId="30" xfId="0" applyFont="1" applyFill="1" applyBorder="1" applyAlignment="1">
      <alignment horizontal="center" vertical="center" textRotation="90" wrapText="1" readingOrder="1"/>
    </xf>
    <xf numFmtId="0" fontId="59" fillId="4" borderId="21" xfId="0" applyFont="1" applyFill="1" applyBorder="1" applyAlignment="1">
      <alignment horizontal="center" vertical="center" textRotation="90" wrapText="1" readingOrder="1"/>
    </xf>
    <xf numFmtId="0" fontId="59" fillId="4" borderId="23" xfId="0" applyFont="1" applyFill="1" applyBorder="1" applyAlignment="1">
      <alignment horizontal="center" vertical="center" textRotation="90" wrapText="1" readingOrder="1"/>
    </xf>
    <xf numFmtId="0" fontId="64" fillId="2" borderId="11" xfId="0" applyFont="1" applyFill="1" applyBorder="1" applyAlignment="1">
      <alignment horizontal="center" vertical="center" wrapText="1"/>
    </xf>
    <xf numFmtId="0" fontId="68" fillId="47" borderId="143" xfId="0" applyFont="1" applyFill="1" applyBorder="1" applyAlignment="1">
      <alignment horizontal="center" vertical="center" wrapText="1"/>
    </xf>
    <xf numFmtId="0" fontId="69" fillId="47" borderId="143" xfId="0" applyFont="1" applyFill="1" applyBorder="1" applyAlignment="1">
      <alignment horizontal="center" vertical="center" wrapText="1"/>
    </xf>
    <xf numFmtId="0" fontId="56" fillId="0" borderId="125" xfId="0" applyFont="1" applyBorder="1" applyAlignment="1" applyProtection="1">
      <alignment horizontal="left"/>
      <protection locked="0"/>
    </xf>
    <xf numFmtId="0" fontId="0" fillId="0" borderId="50" xfId="0" applyBorder="1" applyAlignment="1" applyProtection="1">
      <alignment horizontal="center"/>
      <protection locked="0"/>
    </xf>
    <xf numFmtId="0" fontId="0" fillId="0" borderId="16" xfId="0" applyBorder="1" applyAlignment="1" applyProtection="1">
      <alignment horizontal="center"/>
      <protection locked="0"/>
    </xf>
    <xf numFmtId="0" fontId="64" fillId="12" borderId="4" xfId="0" applyFont="1" applyFill="1" applyBorder="1" applyAlignment="1">
      <alignment horizontal="center" vertical="center"/>
    </xf>
    <xf numFmtId="0" fontId="64" fillId="12" borderId="5" xfId="0" applyFont="1" applyFill="1" applyBorder="1" applyAlignment="1">
      <alignment horizontal="center" vertical="center"/>
    </xf>
    <xf numFmtId="0" fontId="64" fillId="10" borderId="5" xfId="0" applyFont="1" applyFill="1" applyBorder="1" applyAlignment="1">
      <alignment horizontal="center" vertical="center"/>
    </xf>
    <xf numFmtId="0" fontId="64" fillId="10" borderId="107" xfId="0" applyFont="1" applyFill="1" applyBorder="1" applyAlignment="1">
      <alignment horizontal="center" vertical="center"/>
    </xf>
    <xf numFmtId="0" fontId="64" fillId="12" borderId="4" xfId="0" applyFont="1" applyFill="1" applyBorder="1" applyAlignment="1">
      <alignment horizontal="center"/>
    </xf>
    <xf numFmtId="0" fontId="64" fillId="12" borderId="5" xfId="0" applyFont="1" applyFill="1" applyBorder="1" applyAlignment="1">
      <alignment horizontal="center"/>
    </xf>
    <xf numFmtId="0" fontId="64" fillId="12" borderId="107" xfId="0" applyFont="1" applyFill="1" applyBorder="1" applyAlignment="1">
      <alignment horizontal="center"/>
    </xf>
    <xf numFmtId="0" fontId="64" fillId="2" borderId="5" xfId="0" applyFont="1" applyFill="1" applyBorder="1" applyAlignment="1">
      <alignment horizontal="center" vertical="center"/>
    </xf>
    <xf numFmtId="165" fontId="51" fillId="49" borderId="125" xfId="49" applyNumberFormat="1" applyFont="1" applyFill="1" applyBorder="1" applyAlignment="1">
      <alignment horizontal="left" vertical="center" wrapText="1"/>
    </xf>
    <xf numFmtId="0" fontId="3" fillId="12" borderId="103" xfId="0" applyFont="1" applyFill="1" applyBorder="1" applyAlignment="1">
      <alignment horizontal="center"/>
    </xf>
    <xf numFmtId="0" fontId="3" fillId="12" borderId="83" xfId="0" applyFont="1" applyFill="1" applyBorder="1" applyAlignment="1">
      <alignment horizontal="center"/>
    </xf>
    <xf numFmtId="0" fontId="3" fillId="12" borderId="101" xfId="0" applyFont="1" applyFill="1" applyBorder="1" applyAlignment="1">
      <alignment horizontal="center"/>
    </xf>
    <xf numFmtId="0" fontId="1" fillId="0" borderId="103" xfId="0" applyFont="1" applyBorder="1" applyAlignment="1">
      <alignment horizontal="center" vertical="center"/>
    </xf>
    <xf numFmtId="0" fontId="1" fillId="0" borderId="105"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2" fillId="0" borderId="71" xfId="2" applyFont="1" applyBorder="1" applyAlignment="1">
      <alignment horizontal="justify" vertical="center"/>
    </xf>
    <xf numFmtId="0" fontId="22" fillId="0" borderId="73" xfId="2" applyFont="1" applyBorder="1" applyAlignment="1">
      <alignment horizontal="justify" vertical="center"/>
    </xf>
    <xf numFmtId="0" fontId="33" fillId="0" borderId="0" xfId="2" applyFont="1" applyAlignment="1">
      <alignment horizontal="center"/>
    </xf>
    <xf numFmtId="0" fontId="38" fillId="0" borderId="71" xfId="50" applyFont="1" applyBorder="1" applyAlignment="1">
      <alignment horizontal="center" vertical="center"/>
    </xf>
    <xf numFmtId="0" fontId="38" fillId="0" borderId="71" xfId="50" applyFont="1" applyBorder="1" applyAlignment="1">
      <alignment horizontal="center" vertical="center" wrapText="1"/>
    </xf>
    <xf numFmtId="0" fontId="38" fillId="0" borderId="73" xfId="50" applyFont="1" applyBorder="1" applyAlignment="1">
      <alignment horizontal="center" vertical="center" wrapText="1"/>
    </xf>
    <xf numFmtId="0" fontId="22" fillId="0" borderId="0" xfId="2" applyFont="1" applyAlignment="1">
      <alignment horizontal="center"/>
    </xf>
    <xf numFmtId="0" fontId="38" fillId="0" borderId="71" xfId="50" applyFont="1" applyBorder="1" applyAlignment="1">
      <alignment horizontal="center" vertical="top"/>
    </xf>
    <xf numFmtId="0" fontId="34" fillId="9" borderId="71" xfId="0" applyFont="1" applyFill="1" applyBorder="1" applyAlignment="1">
      <alignment horizontal="center" vertical="center" wrapText="1" readingOrder="1"/>
    </xf>
    <xf numFmtId="0" fontId="34" fillId="9" borderId="73"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4" fillId="9" borderId="74" xfId="0" applyFont="1" applyFill="1" applyBorder="1" applyAlignment="1">
      <alignment horizontal="center" vertical="center" wrapText="1" readingOrder="1"/>
    </xf>
    <xf numFmtId="0" fontId="36" fillId="0" borderId="0" xfId="0" applyFont="1" applyAlignment="1">
      <alignment horizontal="center" vertical="center"/>
    </xf>
    <xf numFmtId="0" fontId="34" fillId="42" borderId="61" xfId="0" applyFont="1" applyFill="1" applyBorder="1" applyAlignment="1">
      <alignment horizontal="center" vertical="center" wrapText="1" readingOrder="1"/>
    </xf>
    <xf numFmtId="0" fontId="34" fillId="42" borderId="62" xfId="0" applyFont="1" applyFill="1" applyBorder="1" applyAlignment="1">
      <alignment horizontal="center" vertical="center" wrapText="1" readingOrder="1"/>
    </xf>
    <xf numFmtId="0" fontId="34" fillId="42" borderId="63" xfId="0" applyFont="1" applyFill="1" applyBorder="1" applyAlignment="1">
      <alignment horizontal="center" vertical="center" wrapText="1" readingOrder="1"/>
    </xf>
    <xf numFmtId="0" fontId="34" fillId="42" borderId="66" xfId="0" applyFont="1" applyFill="1" applyBorder="1" applyAlignment="1">
      <alignment horizontal="center" vertical="center" wrapText="1" readingOrder="1"/>
    </xf>
    <xf numFmtId="0" fontId="34" fillId="42" borderId="67" xfId="0" applyFont="1" applyFill="1" applyBorder="1" applyAlignment="1">
      <alignment horizontal="center" vertical="center" wrapText="1" readingOrder="1"/>
    </xf>
    <xf numFmtId="0" fontId="34" fillId="9" borderId="69" xfId="0" applyFont="1" applyFill="1" applyBorder="1" applyAlignment="1">
      <alignment horizontal="center" vertical="center" wrapText="1" readingOrder="1"/>
    </xf>
    <xf numFmtId="0" fontId="34"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51">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B050"/>
      <color rgb="FFFF0000"/>
      <color rgb="FFFFFF00"/>
      <color rgb="FF92D050"/>
      <color rgb="FFE26B0A"/>
      <color rgb="FFC00000"/>
      <color rgb="FFFFFF6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408214</xdr:colOff>
      <xdr:row>0</xdr:row>
      <xdr:rowOff>149679</xdr:rowOff>
    </xdr:from>
    <xdr:to>
      <xdr:col>1</xdr:col>
      <xdr:colOff>1344839</xdr:colOff>
      <xdr:row>3</xdr:row>
      <xdr:rowOff>72572</xdr:rowOff>
    </xdr:to>
    <xdr:pic>
      <xdr:nvPicPr>
        <xdr:cNvPr id="3"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357" y="149679"/>
          <a:ext cx="936625" cy="8890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910167</xdr:colOff>
      <xdr:row>0</xdr:row>
      <xdr:rowOff>47625</xdr:rowOff>
    </xdr:from>
    <xdr:to>
      <xdr:col>1</xdr:col>
      <xdr:colOff>1666875</xdr:colOff>
      <xdr:row>3</xdr:row>
      <xdr:rowOff>124355</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448" y="47625"/>
          <a:ext cx="756708" cy="64823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510268</xdr:colOff>
      <xdr:row>0</xdr:row>
      <xdr:rowOff>140607</xdr:rowOff>
    </xdr:from>
    <xdr:to>
      <xdr:col>2</xdr:col>
      <xdr:colOff>299356</xdr:colOff>
      <xdr:row>3</xdr:row>
      <xdr:rowOff>285749</xdr:rowOff>
    </xdr:to>
    <xdr:pic>
      <xdr:nvPicPr>
        <xdr:cNvPr id="5"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7697" y="140607"/>
          <a:ext cx="1258659" cy="1192892"/>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1031876</xdr:colOff>
      <xdr:row>0</xdr:row>
      <xdr:rowOff>142875</xdr:rowOff>
    </xdr:from>
    <xdr:to>
      <xdr:col>1</xdr:col>
      <xdr:colOff>587376</xdr:colOff>
      <xdr:row>3</xdr:row>
      <xdr:rowOff>285751</xdr:rowOff>
    </xdr:to>
    <xdr:pic>
      <xdr:nvPicPr>
        <xdr:cNvPr id="4"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76" y="142875"/>
          <a:ext cx="1143000" cy="1095376"/>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1341059</xdr:colOff>
      <xdr:row>0</xdr:row>
      <xdr:rowOff>149679</xdr:rowOff>
    </xdr:from>
    <xdr:to>
      <xdr:col>2</xdr:col>
      <xdr:colOff>449036</xdr:colOff>
      <xdr:row>3</xdr:row>
      <xdr:rowOff>217716</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6166" y="149679"/>
          <a:ext cx="972156" cy="102053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137053</xdr:colOff>
      <xdr:row>0</xdr:row>
      <xdr:rowOff>97630</xdr:rowOff>
    </xdr:from>
    <xdr:to>
      <xdr:col>1</xdr:col>
      <xdr:colOff>1008062</xdr:colOff>
      <xdr:row>3</xdr:row>
      <xdr:rowOff>95249</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7678" y="97630"/>
          <a:ext cx="871009" cy="84296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tabSelected="1" view="pageBreakPreview" zoomScale="70" zoomScaleNormal="90" zoomScaleSheetLayoutView="70" workbookViewId="0">
      <selection activeCell="D59" sqref="D59"/>
    </sheetView>
  </sheetViews>
  <sheetFormatPr baseColWidth="10" defaultColWidth="11.42578125" defaultRowHeight="15" x14ac:dyDescent="0.25"/>
  <cols>
    <col min="1" max="1" width="4" style="40" customWidth="1"/>
    <col min="2" max="2" width="25" style="31" customWidth="1"/>
    <col min="3" max="3" width="58.5703125" style="31" customWidth="1"/>
    <col min="4" max="4" width="39.7109375" style="31" customWidth="1"/>
    <col min="5" max="5" width="39" style="31" customWidth="1"/>
    <col min="6" max="6" width="33.140625" style="31" customWidth="1"/>
    <col min="7" max="7" width="34.85546875" style="31" customWidth="1"/>
    <col min="8" max="16384" width="11.42578125" style="31"/>
  </cols>
  <sheetData>
    <row r="1" spans="1:7" ht="29.25" customHeight="1" x14ac:dyDescent="0.25">
      <c r="B1" s="456"/>
      <c r="C1" s="454" t="s">
        <v>663</v>
      </c>
      <c r="D1" s="454"/>
      <c r="E1" s="454"/>
      <c r="F1" s="454"/>
      <c r="G1" s="107" t="s">
        <v>638</v>
      </c>
    </row>
    <row r="2" spans="1:7" ht="24" customHeight="1" x14ac:dyDescent="0.25">
      <c r="B2" s="456"/>
      <c r="C2" s="454"/>
      <c r="D2" s="454"/>
      <c r="E2" s="454"/>
      <c r="F2" s="454"/>
      <c r="G2" s="107" t="s">
        <v>641</v>
      </c>
    </row>
    <row r="3" spans="1:7" ht="24" customHeight="1" x14ac:dyDescent="0.25">
      <c r="B3" s="456"/>
      <c r="C3" s="455" t="s">
        <v>669</v>
      </c>
      <c r="D3" s="455"/>
      <c r="E3" s="455"/>
      <c r="F3" s="455"/>
      <c r="G3" s="107" t="s">
        <v>673</v>
      </c>
    </row>
    <row r="4" spans="1:7" ht="24" customHeight="1" x14ac:dyDescent="0.25">
      <c r="B4" s="456"/>
      <c r="C4" s="455"/>
      <c r="D4" s="455"/>
      <c r="E4" s="455"/>
      <c r="F4" s="455"/>
      <c r="G4" s="107" t="s">
        <v>662</v>
      </c>
    </row>
    <row r="5" spans="1:7" ht="15" customHeight="1" x14ac:dyDescent="0.25">
      <c r="B5" s="102"/>
      <c r="C5" s="102"/>
      <c r="D5" s="102"/>
      <c r="E5" s="102"/>
      <c r="F5" s="102"/>
      <c r="G5" s="103"/>
    </row>
    <row r="6" spans="1:7" ht="20.25" x14ac:dyDescent="0.3">
      <c r="B6" s="492" t="s">
        <v>302</v>
      </c>
      <c r="C6" s="493"/>
      <c r="D6" s="493"/>
      <c r="E6" s="493"/>
      <c r="F6" s="493"/>
      <c r="G6" s="494"/>
    </row>
    <row r="7" spans="1:7" x14ac:dyDescent="0.25">
      <c r="B7" s="117"/>
      <c r="C7" s="117"/>
      <c r="D7" s="117"/>
      <c r="E7" s="117"/>
      <c r="F7" s="117"/>
      <c r="G7" s="118"/>
    </row>
    <row r="8" spans="1:7" ht="20.25" x14ac:dyDescent="0.3">
      <c r="B8" s="492" t="s">
        <v>294</v>
      </c>
      <c r="C8" s="493"/>
      <c r="D8" s="493"/>
      <c r="E8" s="493"/>
      <c r="F8" s="493"/>
      <c r="G8" s="494"/>
    </row>
    <row r="9" spans="1:7" ht="15" customHeight="1" x14ac:dyDescent="0.25">
      <c r="B9" s="495" t="s">
        <v>676</v>
      </c>
      <c r="C9" s="496"/>
      <c r="D9" s="496"/>
      <c r="E9" s="496"/>
      <c r="F9" s="496"/>
      <c r="G9" s="497"/>
    </row>
    <row r="10" spans="1:7" x14ac:dyDescent="0.25">
      <c r="B10" s="498" t="s">
        <v>295</v>
      </c>
      <c r="C10" s="499"/>
      <c r="D10" s="499"/>
      <c r="E10" s="499"/>
      <c r="F10" s="499"/>
      <c r="G10" s="500"/>
    </row>
    <row r="11" spans="1:7" x14ac:dyDescent="0.25">
      <c r="B11" s="498" t="s">
        <v>296</v>
      </c>
      <c r="C11" s="499"/>
      <c r="D11" s="499"/>
      <c r="E11" s="499"/>
      <c r="F11" s="499"/>
      <c r="G11" s="500"/>
    </row>
    <row r="12" spans="1:7" ht="15" customHeight="1" x14ac:dyDescent="0.25">
      <c r="A12" s="106"/>
      <c r="B12" s="484" t="s">
        <v>297</v>
      </c>
      <c r="C12" s="484"/>
      <c r="D12" s="485"/>
      <c r="E12" s="483" t="s">
        <v>298</v>
      </c>
      <c r="F12" s="484"/>
      <c r="G12" s="485"/>
    </row>
    <row r="13" spans="1:7" ht="29.25" customHeight="1" thickBot="1" x14ac:dyDescent="0.3">
      <c r="B13" s="480" t="s">
        <v>523</v>
      </c>
      <c r="C13" s="481"/>
      <c r="D13" s="481"/>
      <c r="E13" s="481"/>
      <c r="F13" s="481"/>
      <c r="G13" s="482"/>
    </row>
    <row r="14" spans="1:7" ht="36.75" customHeight="1" x14ac:dyDescent="0.25">
      <c r="B14" s="461" t="s">
        <v>685</v>
      </c>
      <c r="C14" s="462"/>
      <c r="D14" s="463"/>
      <c r="E14" s="467" t="s">
        <v>686</v>
      </c>
      <c r="F14" s="462"/>
      <c r="G14" s="468"/>
    </row>
    <row r="15" spans="1:7" ht="36.75" customHeight="1" x14ac:dyDescent="0.25">
      <c r="B15" s="486" t="s">
        <v>687</v>
      </c>
      <c r="C15" s="475"/>
      <c r="D15" s="487"/>
      <c r="E15" s="474" t="s">
        <v>688</v>
      </c>
      <c r="F15" s="475"/>
      <c r="G15" s="476"/>
    </row>
    <row r="16" spans="1:7" ht="36.75" customHeight="1" thickBot="1" x14ac:dyDescent="0.3">
      <c r="B16" s="469"/>
      <c r="C16" s="470"/>
      <c r="D16" s="471"/>
      <c r="E16" s="490" t="s">
        <v>689</v>
      </c>
      <c r="F16" s="470"/>
      <c r="G16" s="491"/>
    </row>
    <row r="17" spans="2:7" ht="36.75" customHeight="1" x14ac:dyDescent="0.25">
      <c r="B17" s="461" t="s">
        <v>690</v>
      </c>
      <c r="C17" s="462"/>
      <c r="D17" s="463"/>
      <c r="E17" s="467" t="s">
        <v>691</v>
      </c>
      <c r="F17" s="462"/>
      <c r="G17" s="468"/>
    </row>
    <row r="18" spans="2:7" ht="36.75" customHeight="1" x14ac:dyDescent="0.25">
      <c r="B18" s="486" t="s">
        <v>692</v>
      </c>
      <c r="C18" s="475"/>
      <c r="D18" s="487"/>
      <c r="E18" s="474" t="s">
        <v>693</v>
      </c>
      <c r="F18" s="475"/>
      <c r="G18" s="476"/>
    </row>
    <row r="19" spans="2:7" ht="36.75" customHeight="1" thickBot="1" x14ac:dyDescent="0.3">
      <c r="B19" s="469" t="s">
        <v>694</v>
      </c>
      <c r="C19" s="470"/>
      <c r="D19" s="471"/>
      <c r="E19" s="490"/>
      <c r="F19" s="470"/>
      <c r="G19" s="491"/>
    </row>
    <row r="20" spans="2:7" ht="36.75" customHeight="1" x14ac:dyDescent="0.25">
      <c r="B20" s="461" t="s">
        <v>695</v>
      </c>
      <c r="C20" s="462"/>
      <c r="D20" s="463"/>
      <c r="E20" s="467" t="s">
        <v>696</v>
      </c>
      <c r="F20" s="462"/>
      <c r="G20" s="468"/>
    </row>
    <row r="21" spans="2:7" ht="36.75" customHeight="1" x14ac:dyDescent="0.25">
      <c r="B21" s="486" t="s">
        <v>697</v>
      </c>
      <c r="C21" s="475"/>
      <c r="D21" s="487"/>
      <c r="E21" s="474" t="s">
        <v>698</v>
      </c>
      <c r="F21" s="475"/>
      <c r="G21" s="476"/>
    </row>
    <row r="22" spans="2:7" ht="36.75" customHeight="1" x14ac:dyDescent="0.25">
      <c r="B22" s="486" t="s">
        <v>699</v>
      </c>
      <c r="C22" s="475"/>
      <c r="D22" s="487"/>
      <c r="E22" s="474" t="s">
        <v>700</v>
      </c>
      <c r="F22" s="475"/>
      <c r="G22" s="476"/>
    </row>
    <row r="23" spans="2:7" ht="36.75" customHeight="1" thickBot="1" x14ac:dyDescent="0.3">
      <c r="B23" s="469" t="s">
        <v>701</v>
      </c>
      <c r="C23" s="470"/>
      <c r="D23" s="471"/>
      <c r="E23" s="436"/>
      <c r="F23" s="436"/>
      <c r="G23" s="437"/>
    </row>
    <row r="24" spans="2:7" ht="36.75" customHeight="1" x14ac:dyDescent="0.25">
      <c r="B24" s="438" t="s">
        <v>702</v>
      </c>
      <c r="C24" s="439"/>
      <c r="D24" s="440"/>
      <c r="E24" s="441" t="s">
        <v>703</v>
      </c>
      <c r="F24" s="439"/>
      <c r="G24" s="442"/>
    </row>
    <row r="25" spans="2:7" ht="36.75" customHeight="1" x14ac:dyDescent="0.25">
      <c r="B25" s="472" t="s">
        <v>704</v>
      </c>
      <c r="C25" s="465"/>
      <c r="D25" s="473"/>
      <c r="E25" s="464" t="s">
        <v>705</v>
      </c>
      <c r="F25" s="465"/>
      <c r="G25" s="466"/>
    </row>
    <row r="26" spans="2:7" ht="36.75" customHeight="1" thickBot="1" x14ac:dyDescent="0.3">
      <c r="B26" s="488" t="s">
        <v>706</v>
      </c>
      <c r="C26" s="478"/>
      <c r="D26" s="489"/>
      <c r="E26" s="477" t="s">
        <v>707</v>
      </c>
      <c r="F26" s="478"/>
      <c r="G26" s="479"/>
    </row>
    <row r="27" spans="2:7" x14ac:dyDescent="0.25">
      <c r="B27" s="457" t="s">
        <v>299</v>
      </c>
      <c r="C27" s="457"/>
      <c r="D27" s="457"/>
      <c r="E27" s="457"/>
      <c r="F27" s="457"/>
      <c r="G27" s="457"/>
    </row>
    <row r="28" spans="2:7" x14ac:dyDescent="0.25">
      <c r="B28" s="458" t="s">
        <v>296</v>
      </c>
      <c r="C28" s="459"/>
      <c r="D28" s="459"/>
      <c r="E28" s="459"/>
      <c r="F28" s="459"/>
      <c r="G28" s="460"/>
    </row>
    <row r="29" spans="2:7" ht="51" customHeight="1" x14ac:dyDescent="0.25">
      <c r="B29" s="483" t="s">
        <v>300</v>
      </c>
      <c r="C29" s="484"/>
      <c r="D29" s="485"/>
      <c r="E29" s="483" t="s">
        <v>301</v>
      </c>
      <c r="F29" s="484"/>
      <c r="G29" s="485"/>
    </row>
    <row r="30" spans="2:7" ht="30" customHeight="1" x14ac:dyDescent="0.25">
      <c r="B30" s="480" t="s">
        <v>524</v>
      </c>
      <c r="C30" s="481"/>
      <c r="D30" s="481"/>
      <c r="E30" s="481"/>
      <c r="F30" s="481"/>
      <c r="G30" s="482"/>
    </row>
    <row r="31" spans="2:7" ht="36.75" customHeight="1" x14ac:dyDescent="0.25">
      <c r="B31" s="486" t="s">
        <v>708</v>
      </c>
      <c r="C31" s="475"/>
      <c r="D31" s="487"/>
      <c r="E31" s="474" t="s">
        <v>709</v>
      </c>
      <c r="F31" s="475"/>
      <c r="G31" s="476"/>
    </row>
    <row r="32" spans="2:7" ht="36.75" customHeight="1" x14ac:dyDescent="0.25">
      <c r="B32" s="486" t="s">
        <v>710</v>
      </c>
      <c r="C32" s="475"/>
      <c r="D32" s="487"/>
      <c r="E32" s="474" t="s">
        <v>711</v>
      </c>
      <c r="F32" s="475"/>
      <c r="G32" s="476"/>
    </row>
    <row r="33" spans="2:7" ht="36.75" customHeight="1" x14ac:dyDescent="0.25">
      <c r="B33" s="486" t="s">
        <v>712</v>
      </c>
      <c r="C33" s="475"/>
      <c r="D33" s="487"/>
      <c r="E33" s="474" t="s">
        <v>713</v>
      </c>
      <c r="F33" s="475"/>
      <c r="G33" s="476"/>
    </row>
    <row r="34" spans="2:7" ht="36.75" customHeight="1" x14ac:dyDescent="0.25">
      <c r="B34" s="486" t="s">
        <v>714</v>
      </c>
      <c r="C34" s="475"/>
      <c r="D34" s="487"/>
      <c r="E34" s="474" t="s">
        <v>715</v>
      </c>
      <c r="F34" s="475"/>
      <c r="G34" s="476"/>
    </row>
    <row r="35" spans="2:7" ht="36.75" customHeight="1" thickBot="1" x14ac:dyDescent="0.3">
      <c r="B35" s="469"/>
      <c r="C35" s="470"/>
      <c r="D35" s="471"/>
      <c r="E35" s="490" t="s">
        <v>716</v>
      </c>
      <c r="F35" s="470"/>
      <c r="G35" s="491"/>
    </row>
    <row r="36" spans="2:7" ht="36.75" customHeight="1" x14ac:dyDescent="0.25">
      <c r="B36" s="461" t="s">
        <v>717</v>
      </c>
      <c r="C36" s="462"/>
      <c r="D36" s="463"/>
      <c r="E36" s="467" t="s">
        <v>718</v>
      </c>
      <c r="F36" s="462"/>
      <c r="G36" s="468"/>
    </row>
    <row r="37" spans="2:7" ht="36.75" customHeight="1" x14ac:dyDescent="0.25">
      <c r="B37" s="486" t="s">
        <v>719</v>
      </c>
      <c r="C37" s="475"/>
      <c r="D37" s="487"/>
      <c r="E37" s="474" t="s">
        <v>720</v>
      </c>
      <c r="F37" s="475"/>
      <c r="G37" s="476"/>
    </row>
    <row r="38" spans="2:7" ht="36.75" customHeight="1" x14ac:dyDescent="0.25">
      <c r="B38" s="486" t="s">
        <v>721</v>
      </c>
      <c r="C38" s="475"/>
      <c r="D38" s="487"/>
      <c r="E38" s="474" t="s">
        <v>722</v>
      </c>
      <c r="F38" s="475"/>
      <c r="G38" s="476"/>
    </row>
    <row r="39" spans="2:7" ht="36.75" customHeight="1" x14ac:dyDescent="0.25">
      <c r="B39" s="486" t="s">
        <v>723</v>
      </c>
      <c r="C39" s="475"/>
      <c r="D39" s="487"/>
      <c r="E39" s="474"/>
      <c r="F39" s="475"/>
      <c r="G39" s="476"/>
    </row>
    <row r="40" spans="2:7" ht="36.75" customHeight="1" x14ac:dyDescent="0.25">
      <c r="B40" s="486" t="s">
        <v>724</v>
      </c>
      <c r="C40" s="475"/>
      <c r="D40" s="487"/>
      <c r="E40" s="474"/>
      <c r="F40" s="475"/>
      <c r="G40" s="476"/>
    </row>
    <row r="41" spans="2:7" ht="36.75" customHeight="1" x14ac:dyDescent="0.25">
      <c r="B41" s="486" t="s">
        <v>725</v>
      </c>
      <c r="C41" s="475"/>
      <c r="D41" s="487"/>
      <c r="E41" s="474"/>
      <c r="F41" s="475"/>
      <c r="G41" s="476"/>
    </row>
    <row r="42" spans="2:7" ht="36.75" customHeight="1" thickBot="1" x14ac:dyDescent="0.3">
      <c r="B42" s="443" t="s">
        <v>726</v>
      </c>
      <c r="C42" s="444"/>
      <c r="D42" s="445"/>
      <c r="E42" s="446"/>
      <c r="F42" s="444"/>
      <c r="G42" s="447"/>
    </row>
    <row r="43" spans="2:7" ht="36.75" customHeight="1" x14ac:dyDescent="0.25">
      <c r="B43" s="448" t="s">
        <v>727</v>
      </c>
      <c r="C43" s="449"/>
      <c r="D43" s="449"/>
      <c r="E43" s="449" t="s">
        <v>728</v>
      </c>
      <c r="F43" s="449"/>
      <c r="G43" s="450"/>
    </row>
    <row r="44" spans="2:7" ht="36.75" customHeight="1" x14ac:dyDescent="0.25">
      <c r="B44" s="451" t="s">
        <v>729</v>
      </c>
      <c r="C44" s="452"/>
      <c r="D44" s="452"/>
      <c r="E44" s="452" t="s">
        <v>730</v>
      </c>
      <c r="F44" s="452"/>
      <c r="G44" s="453"/>
    </row>
    <row r="45" spans="2:7" ht="36.75" customHeight="1" thickBot="1" x14ac:dyDescent="0.3">
      <c r="B45" s="435" t="s">
        <v>731</v>
      </c>
      <c r="C45" s="436"/>
      <c r="D45" s="436"/>
      <c r="E45" s="436" t="s">
        <v>732</v>
      </c>
      <c r="F45" s="436"/>
      <c r="G45" s="437"/>
    </row>
    <row r="46" spans="2:7" ht="36.75" customHeight="1" x14ac:dyDescent="0.25">
      <c r="B46" s="438" t="s">
        <v>733</v>
      </c>
      <c r="C46" s="439"/>
      <c r="D46" s="440"/>
      <c r="E46" s="441" t="s">
        <v>734</v>
      </c>
      <c r="F46" s="439"/>
      <c r="G46" s="442"/>
    </row>
    <row r="47" spans="2:7" ht="36.75" customHeight="1" x14ac:dyDescent="0.25">
      <c r="B47" s="472" t="s">
        <v>735</v>
      </c>
      <c r="C47" s="465"/>
      <c r="D47" s="473"/>
      <c r="E47" s="464" t="s">
        <v>736</v>
      </c>
      <c r="F47" s="465"/>
      <c r="G47" s="466"/>
    </row>
    <row r="48" spans="2:7" ht="36.75" customHeight="1" thickBot="1" x14ac:dyDescent="0.3">
      <c r="B48" s="488" t="s">
        <v>737</v>
      </c>
      <c r="C48" s="478"/>
      <c r="D48" s="489"/>
      <c r="E48" s="477" t="s">
        <v>738</v>
      </c>
      <c r="F48" s="478"/>
      <c r="G48" s="479"/>
    </row>
    <row r="49" spans="1:7" s="40" customFormat="1" x14ac:dyDescent="0.25">
      <c r="B49" s="503"/>
      <c r="C49" s="503"/>
      <c r="D49" s="503"/>
      <c r="E49" s="503"/>
      <c r="F49" s="503"/>
      <c r="G49" s="503"/>
    </row>
    <row r="50" spans="1:7" s="40" customFormat="1" x14ac:dyDescent="0.25">
      <c r="B50" s="105"/>
      <c r="C50" s="105"/>
      <c r="D50" s="105"/>
      <c r="E50" s="105"/>
      <c r="F50" s="105"/>
      <c r="G50" s="104"/>
    </row>
    <row r="51" spans="1:7" s="40" customFormat="1" x14ac:dyDescent="0.25">
      <c r="B51" s="105"/>
      <c r="C51" s="105"/>
      <c r="D51" s="105"/>
      <c r="E51" s="105"/>
      <c r="F51" s="105"/>
      <c r="G51" s="104"/>
    </row>
    <row r="52" spans="1:7" s="33" customFormat="1" ht="52.5" customHeight="1" x14ac:dyDescent="0.25">
      <c r="A52" s="37"/>
      <c r="B52" s="113" t="s">
        <v>175</v>
      </c>
      <c r="C52" s="114">
        <v>2025</v>
      </c>
      <c r="D52" s="113" t="s">
        <v>664</v>
      </c>
      <c r="E52" s="114">
        <v>1</v>
      </c>
      <c r="F52" s="113" t="s">
        <v>665</v>
      </c>
      <c r="G52" s="115">
        <v>45936</v>
      </c>
    </row>
    <row r="53" spans="1:7" ht="246" customHeight="1" x14ac:dyDescent="0.25">
      <c r="B53" s="116" t="s">
        <v>666</v>
      </c>
      <c r="C53" s="501" t="s">
        <v>907</v>
      </c>
      <c r="D53" s="502"/>
      <c r="E53" s="502"/>
      <c r="F53" s="502"/>
      <c r="G53" s="502"/>
    </row>
  </sheetData>
  <mergeCells count="81">
    <mergeCell ref="C53:G53"/>
    <mergeCell ref="B12:D12"/>
    <mergeCell ref="B49:D49"/>
    <mergeCell ref="E39:G39"/>
    <mergeCell ref="E40:G40"/>
    <mergeCell ref="E41:G41"/>
    <mergeCell ref="E47:G47"/>
    <mergeCell ref="E48:G48"/>
    <mergeCell ref="E49:G49"/>
    <mergeCell ref="B39:D39"/>
    <mergeCell ref="B40:D40"/>
    <mergeCell ref="B41:D41"/>
    <mergeCell ref="B47:D47"/>
    <mergeCell ref="B48:D48"/>
    <mergeCell ref="E34:G34"/>
    <mergeCell ref="E35:G35"/>
    <mergeCell ref="E38:G38"/>
    <mergeCell ref="B34:D34"/>
    <mergeCell ref="B35:D35"/>
    <mergeCell ref="B36:D36"/>
    <mergeCell ref="B37:D37"/>
    <mergeCell ref="B38:D38"/>
    <mergeCell ref="E19:G19"/>
    <mergeCell ref="B21:D21"/>
    <mergeCell ref="B22:D22"/>
    <mergeCell ref="E36:G36"/>
    <mergeCell ref="E37:G37"/>
    <mergeCell ref="B31:D31"/>
    <mergeCell ref="B32:D32"/>
    <mergeCell ref="B33:D33"/>
    <mergeCell ref="E31:G31"/>
    <mergeCell ref="E32:G32"/>
    <mergeCell ref="E33:G33"/>
    <mergeCell ref="B30:G30"/>
    <mergeCell ref="B6:G6"/>
    <mergeCell ref="B8:G8"/>
    <mergeCell ref="B9:G9"/>
    <mergeCell ref="B10:G10"/>
    <mergeCell ref="B11:G11"/>
    <mergeCell ref="B13:G13"/>
    <mergeCell ref="E12:G12"/>
    <mergeCell ref="B29:D29"/>
    <mergeCell ref="E29:G29"/>
    <mergeCell ref="B14:D14"/>
    <mergeCell ref="B15:D15"/>
    <mergeCell ref="B16:D16"/>
    <mergeCell ref="B17:D17"/>
    <mergeCell ref="B18:D18"/>
    <mergeCell ref="B19:D19"/>
    <mergeCell ref="B26:D26"/>
    <mergeCell ref="E14:G14"/>
    <mergeCell ref="E15:G15"/>
    <mergeCell ref="E16:G16"/>
    <mergeCell ref="E17:G17"/>
    <mergeCell ref="E18:G18"/>
    <mergeCell ref="C1:F2"/>
    <mergeCell ref="C3:F4"/>
    <mergeCell ref="B1:B4"/>
    <mergeCell ref="B27:G27"/>
    <mergeCell ref="B28:G28"/>
    <mergeCell ref="B20:D20"/>
    <mergeCell ref="E25:G25"/>
    <mergeCell ref="E20:G20"/>
    <mergeCell ref="B23:D23"/>
    <mergeCell ref="B24:D24"/>
    <mergeCell ref="B25:D25"/>
    <mergeCell ref="E21:G21"/>
    <mergeCell ref="E22:G22"/>
    <mergeCell ref="E23:G23"/>
    <mergeCell ref="E24:G24"/>
    <mergeCell ref="E26:G26"/>
    <mergeCell ref="B45:D45"/>
    <mergeCell ref="E45:G45"/>
    <mergeCell ref="B46:D46"/>
    <mergeCell ref="E46:G46"/>
    <mergeCell ref="B42:D42"/>
    <mergeCell ref="E42:G42"/>
    <mergeCell ref="B43:D43"/>
    <mergeCell ref="E43:G43"/>
    <mergeCell ref="B44:D44"/>
    <mergeCell ref="E44:G44"/>
  </mergeCells>
  <pageMargins left="1.0236220472440944" right="0.23622047244094491" top="0.74803149606299213" bottom="0.74803149606299213" header="0.31496062992125984" footer="0.31496062992125984"/>
  <pageSetup paperSize="5" scale="69" fitToHeight="0" orientation="landscape" r:id="rId1"/>
  <headerFooter>
    <oddFooter>&amp;CPágina &amp;P de &amp;N&amp;RAprobación mediante el radicado  No. 20251700431443</oddFooter>
  </headerFooter>
  <rowBreaks count="1" manualBreakCount="1">
    <brk id="27"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zoomScale="80" zoomScaleNormal="80" workbookViewId="0">
      <selection activeCell="D17" sqref="D17"/>
    </sheetView>
  </sheetViews>
  <sheetFormatPr baseColWidth="10" defaultColWidth="11.42578125" defaultRowHeight="15.75" x14ac:dyDescent="0.25"/>
  <cols>
    <col min="1" max="1" width="2.7109375" style="44" customWidth="1"/>
    <col min="2" max="2" width="25.28515625" style="44" customWidth="1"/>
    <col min="3" max="3" width="45.5703125" style="44" customWidth="1"/>
    <col min="4" max="4" width="46.28515625" style="44" customWidth="1"/>
    <col min="5" max="5" width="36" style="44" customWidth="1"/>
    <col min="6" max="6" width="14" style="44" customWidth="1"/>
    <col min="7" max="14" width="11.42578125" style="44"/>
    <col min="15" max="15" width="12.85546875" style="44" bestFit="1" customWidth="1"/>
    <col min="16" max="16" width="16.7109375" style="44" customWidth="1"/>
    <col min="17" max="17" width="14.140625" style="44" bestFit="1" customWidth="1"/>
    <col min="18" max="18" width="18.5703125" style="44" customWidth="1"/>
    <col min="19" max="19" width="25.42578125" style="44" customWidth="1"/>
    <col min="20" max="20" width="17.28515625" style="44" customWidth="1"/>
    <col min="21" max="16384" width="11.42578125" style="44"/>
  </cols>
  <sheetData>
    <row r="6" spans="2:7" x14ac:dyDescent="0.25">
      <c r="B6" s="764" t="s">
        <v>212</v>
      </c>
      <c r="C6" s="764"/>
      <c r="D6" s="764"/>
      <c r="G6" s="45" t="s">
        <v>213</v>
      </c>
    </row>
    <row r="7" spans="2:7" x14ac:dyDescent="0.25">
      <c r="B7" s="46"/>
      <c r="C7" s="47" t="s">
        <v>214</v>
      </c>
      <c r="D7" s="47" t="s">
        <v>215</v>
      </c>
    </row>
    <row r="8" spans="2:7" ht="47.25" x14ac:dyDescent="0.25">
      <c r="B8" s="48" t="s">
        <v>216</v>
      </c>
      <c r="C8" s="49" t="s">
        <v>512</v>
      </c>
      <c r="D8" s="50">
        <v>0.2</v>
      </c>
    </row>
    <row r="9" spans="2:7" ht="47.25" x14ac:dyDescent="0.25">
      <c r="B9" s="51" t="s">
        <v>217</v>
      </c>
      <c r="C9" s="52" t="s">
        <v>513</v>
      </c>
      <c r="D9" s="53">
        <v>0.4</v>
      </c>
    </row>
    <row r="10" spans="2:7" ht="47.25" x14ac:dyDescent="0.25">
      <c r="B10" s="54" t="s">
        <v>197</v>
      </c>
      <c r="C10" s="52" t="s">
        <v>514</v>
      </c>
      <c r="D10" s="53">
        <v>0.6</v>
      </c>
    </row>
    <row r="11" spans="2:7" ht="52.5" customHeight="1" x14ac:dyDescent="0.25">
      <c r="B11" s="55" t="s">
        <v>218</v>
      </c>
      <c r="C11" s="52" t="s">
        <v>515</v>
      </c>
      <c r="D11" s="53">
        <v>0.8</v>
      </c>
    </row>
    <row r="12" spans="2:7" ht="47.25" x14ac:dyDescent="0.25">
      <c r="B12" s="56" t="s">
        <v>219</v>
      </c>
      <c r="C12" s="52" t="s">
        <v>516</v>
      </c>
      <c r="D12" s="53">
        <v>1</v>
      </c>
    </row>
    <row r="15" spans="2:7" ht="18.75" customHeight="1" x14ac:dyDescent="0.25">
      <c r="B15" s="764" t="s">
        <v>220</v>
      </c>
      <c r="C15" s="764"/>
      <c r="D15" s="764"/>
      <c r="E15" s="764"/>
    </row>
    <row r="16" spans="2:7" ht="38.25" customHeight="1" x14ac:dyDescent="0.25">
      <c r="B16" s="57"/>
      <c r="C16" s="47" t="s">
        <v>221</v>
      </c>
      <c r="D16" s="47" t="s">
        <v>222</v>
      </c>
      <c r="E16" s="47" t="s">
        <v>223</v>
      </c>
    </row>
    <row r="17" spans="2:22" ht="31.5" x14ac:dyDescent="0.25">
      <c r="B17" s="48" t="s">
        <v>224</v>
      </c>
      <c r="C17" s="80" t="s">
        <v>566</v>
      </c>
      <c r="D17" s="58" t="s">
        <v>225</v>
      </c>
      <c r="E17" s="50">
        <v>0.2</v>
      </c>
    </row>
    <row r="18" spans="2:22" ht="63" x14ac:dyDescent="0.25">
      <c r="B18" s="51" t="s">
        <v>55</v>
      </c>
      <c r="C18" s="81" t="s">
        <v>227</v>
      </c>
      <c r="D18" s="59" t="s">
        <v>571</v>
      </c>
      <c r="E18" s="53">
        <v>0.4</v>
      </c>
      <c r="H18" s="60"/>
      <c r="I18" s="60"/>
      <c r="J18" s="60"/>
      <c r="K18" s="60"/>
      <c r="L18" s="60"/>
      <c r="M18" s="60"/>
      <c r="N18" s="60"/>
      <c r="O18" s="60"/>
      <c r="Q18" s="60"/>
      <c r="R18" s="60"/>
      <c r="S18" s="77"/>
    </row>
    <row r="19" spans="2:22" ht="47.25" x14ac:dyDescent="0.25">
      <c r="B19" s="54" t="s">
        <v>56</v>
      </c>
      <c r="C19" s="81" t="s">
        <v>567</v>
      </c>
      <c r="D19" s="59" t="s">
        <v>226</v>
      </c>
      <c r="E19" s="53">
        <v>0.6</v>
      </c>
      <c r="H19" s="60"/>
      <c r="I19" s="60"/>
      <c r="J19" s="60"/>
      <c r="K19" s="60"/>
      <c r="L19" s="60"/>
      <c r="M19" s="60"/>
      <c r="N19" s="60"/>
      <c r="O19" s="60"/>
      <c r="P19" s="60"/>
      <c r="Q19" s="60"/>
      <c r="R19" s="60"/>
      <c r="S19" s="60"/>
    </row>
    <row r="20" spans="2:22" ht="47.25" x14ac:dyDescent="0.25">
      <c r="B20" s="55" t="s">
        <v>57</v>
      </c>
      <c r="C20" s="81" t="s">
        <v>568</v>
      </c>
      <c r="D20" s="59" t="s">
        <v>572</v>
      </c>
      <c r="E20" s="53">
        <v>0.8</v>
      </c>
      <c r="H20" s="60"/>
      <c r="I20" s="60"/>
      <c r="J20" s="60"/>
      <c r="K20" s="60"/>
      <c r="L20" s="60"/>
      <c r="M20" s="60"/>
      <c r="N20" s="60"/>
      <c r="O20" s="60"/>
      <c r="P20" s="60"/>
      <c r="Q20" s="60"/>
      <c r="R20" s="60"/>
      <c r="S20" s="60"/>
      <c r="U20" s="60"/>
      <c r="V20" s="60"/>
    </row>
    <row r="21" spans="2:22" ht="47.25" x14ac:dyDescent="0.25">
      <c r="B21" s="56" t="s">
        <v>198</v>
      </c>
      <c r="C21" s="81" t="s">
        <v>569</v>
      </c>
      <c r="D21" s="59" t="s">
        <v>228</v>
      </c>
      <c r="E21" s="53">
        <v>1</v>
      </c>
      <c r="H21" s="60"/>
      <c r="I21" s="60"/>
      <c r="J21" s="60"/>
      <c r="K21" s="60"/>
      <c r="L21" s="60"/>
      <c r="M21" s="60"/>
      <c r="N21" s="60"/>
      <c r="O21" s="60"/>
      <c r="P21" s="60"/>
      <c r="Q21" s="60"/>
      <c r="R21" s="60"/>
      <c r="S21" s="60"/>
      <c r="U21" s="60"/>
      <c r="V21" s="60"/>
    </row>
    <row r="22" spans="2:22" ht="16.5" thickBot="1" x14ac:dyDescent="0.3">
      <c r="H22" s="60"/>
      <c r="I22" s="60"/>
      <c r="J22" s="60"/>
      <c r="K22" s="60"/>
      <c r="L22" s="60"/>
      <c r="M22" s="60"/>
      <c r="N22" s="60"/>
      <c r="O22" s="60"/>
      <c r="S22" s="60"/>
      <c r="T22" s="60"/>
      <c r="U22" s="60"/>
      <c r="V22" s="60"/>
    </row>
    <row r="23" spans="2:22" ht="16.5" thickBot="1" x14ac:dyDescent="0.3">
      <c r="B23" s="765" t="s">
        <v>229</v>
      </c>
      <c r="C23" s="766"/>
      <c r="D23" s="766"/>
      <c r="E23" s="766"/>
      <c r="F23" s="767"/>
      <c r="H23" s="60"/>
      <c r="I23" s="60"/>
      <c r="J23" s="60"/>
      <c r="K23" s="60"/>
      <c r="L23" s="60"/>
      <c r="M23" s="60"/>
      <c r="N23" s="60"/>
      <c r="O23" s="60"/>
      <c r="S23" s="60"/>
      <c r="T23" s="61"/>
      <c r="U23" s="60"/>
      <c r="V23" s="60"/>
    </row>
    <row r="24" spans="2:22" ht="16.5" thickBot="1" x14ac:dyDescent="0.3">
      <c r="B24" s="62"/>
      <c r="C24" s="62"/>
      <c r="D24" s="62"/>
      <c r="E24" s="62"/>
      <c r="F24" s="62"/>
      <c r="H24" s="60"/>
      <c r="I24" s="60"/>
      <c r="J24" s="60"/>
      <c r="K24" s="60"/>
      <c r="L24" s="60"/>
      <c r="M24" s="60"/>
      <c r="N24" s="82"/>
      <c r="O24" s="82"/>
      <c r="P24" s="83">
        <v>100</v>
      </c>
      <c r="Q24" s="83">
        <v>500</v>
      </c>
      <c r="R24" s="83">
        <v>1000</v>
      </c>
      <c r="S24" s="83">
        <v>5000</v>
      </c>
      <c r="T24" s="61"/>
      <c r="U24" s="60"/>
      <c r="V24" s="60"/>
    </row>
    <row r="25" spans="2:22" ht="16.5" thickBot="1" x14ac:dyDescent="0.3">
      <c r="B25" s="768" t="s">
        <v>230</v>
      </c>
      <c r="C25" s="769"/>
      <c r="D25" s="769"/>
      <c r="E25" s="95" t="s">
        <v>5</v>
      </c>
      <c r="F25" s="63" t="s">
        <v>231</v>
      </c>
      <c r="H25" s="60"/>
      <c r="I25" s="60"/>
      <c r="J25" s="60"/>
      <c r="K25" s="60"/>
      <c r="L25" s="60"/>
      <c r="M25" s="60"/>
      <c r="N25" s="82"/>
      <c r="O25" s="82"/>
      <c r="P25" s="84">
        <f>+P24*O26</f>
        <v>100000000</v>
      </c>
      <c r="Q25" s="84">
        <f>+Q24*O26</f>
        <v>500000000</v>
      </c>
      <c r="R25" s="85">
        <f>+R24*O26</f>
        <v>1000000000</v>
      </c>
      <c r="S25" s="85">
        <f>+S24*O26</f>
        <v>5000000000</v>
      </c>
      <c r="T25" s="64">
        <v>1000</v>
      </c>
      <c r="U25" s="60"/>
      <c r="V25" s="60"/>
    </row>
    <row r="26" spans="2:22" ht="47.25" x14ac:dyDescent="0.25">
      <c r="B26" s="770" t="s">
        <v>232</v>
      </c>
      <c r="C26" s="771" t="s">
        <v>187</v>
      </c>
      <c r="D26" s="96" t="s">
        <v>199</v>
      </c>
      <c r="E26" s="65" t="s">
        <v>233</v>
      </c>
      <c r="F26" s="66">
        <v>0.25</v>
      </c>
      <c r="H26" s="60"/>
      <c r="I26" s="60"/>
      <c r="J26" s="60"/>
      <c r="K26" s="60"/>
      <c r="L26" s="60"/>
      <c r="M26" s="60"/>
      <c r="N26" s="86" t="s">
        <v>509</v>
      </c>
      <c r="O26" s="87">
        <v>1000000</v>
      </c>
      <c r="P26" s="88">
        <f>+P25/S27</f>
        <v>8.398624943529746E-4</v>
      </c>
      <c r="Q26" s="88">
        <f>+Q25/S27</f>
        <v>4.199312471764873E-3</v>
      </c>
      <c r="R26" s="89">
        <f>+R25/S27</f>
        <v>8.398624943529746E-3</v>
      </c>
      <c r="S26" s="89">
        <f>+S25/S27</f>
        <v>4.1993124717648725E-2</v>
      </c>
      <c r="T26" s="67">
        <f>+O26*T25</f>
        <v>1000000000</v>
      </c>
      <c r="U26" s="60"/>
      <c r="V26" s="60"/>
    </row>
    <row r="27" spans="2:22" ht="63" x14ac:dyDescent="0.25">
      <c r="B27" s="760"/>
      <c r="C27" s="762"/>
      <c r="D27" s="93" t="s">
        <v>234</v>
      </c>
      <c r="E27" s="68" t="s">
        <v>235</v>
      </c>
      <c r="F27" s="69">
        <v>0.15</v>
      </c>
      <c r="H27" s="60"/>
      <c r="I27" s="60"/>
      <c r="J27" s="60"/>
      <c r="K27" s="60"/>
      <c r="L27" s="60"/>
      <c r="M27" s="60"/>
      <c r="N27" s="82"/>
      <c r="O27" s="82"/>
      <c r="P27" s="90"/>
      <c r="Q27" s="90"/>
      <c r="R27" s="91" t="s">
        <v>552</v>
      </c>
      <c r="S27" s="92">
        <v>119067110000</v>
      </c>
      <c r="T27" s="70"/>
      <c r="U27" s="60"/>
      <c r="V27" s="60"/>
    </row>
    <row r="28" spans="2:22" ht="63" x14ac:dyDescent="0.25">
      <c r="B28" s="760"/>
      <c r="C28" s="762"/>
      <c r="D28" s="93" t="s">
        <v>236</v>
      </c>
      <c r="E28" s="68" t="s">
        <v>237</v>
      </c>
      <c r="F28" s="69">
        <v>0.1</v>
      </c>
      <c r="H28" s="60"/>
      <c r="I28" s="60"/>
      <c r="J28" s="60"/>
      <c r="K28" s="60"/>
      <c r="L28" s="60"/>
      <c r="M28" s="60"/>
      <c r="N28" s="82"/>
      <c r="O28" s="82"/>
      <c r="P28" s="82"/>
      <c r="Q28" s="82"/>
      <c r="R28" s="91" t="s">
        <v>303</v>
      </c>
      <c r="S28" s="92">
        <v>59513488000</v>
      </c>
      <c r="T28" s="79"/>
      <c r="U28" s="78"/>
      <c r="V28" s="60"/>
    </row>
    <row r="29" spans="2:22" ht="94.5" x14ac:dyDescent="0.25">
      <c r="B29" s="760"/>
      <c r="C29" s="762" t="s">
        <v>188</v>
      </c>
      <c r="D29" s="93" t="s">
        <v>200</v>
      </c>
      <c r="E29" s="68" t="s">
        <v>238</v>
      </c>
      <c r="F29" s="69">
        <v>0.25</v>
      </c>
      <c r="H29" s="60"/>
      <c r="I29" s="60"/>
      <c r="J29" s="60"/>
      <c r="K29" s="60"/>
      <c r="L29" s="60"/>
      <c r="M29" s="60"/>
      <c r="N29" s="82"/>
      <c r="O29" s="82"/>
      <c r="P29" s="82"/>
      <c r="Q29" s="82"/>
      <c r="R29" s="91" t="s">
        <v>304</v>
      </c>
      <c r="S29" s="92">
        <v>59553622000</v>
      </c>
      <c r="T29" s="60"/>
      <c r="U29" s="60"/>
      <c r="V29" s="60"/>
    </row>
    <row r="30" spans="2:22" ht="47.25" x14ac:dyDescent="0.25">
      <c r="B30" s="760"/>
      <c r="C30" s="762"/>
      <c r="D30" s="93" t="s">
        <v>239</v>
      </c>
      <c r="E30" s="68" t="s">
        <v>240</v>
      </c>
      <c r="F30" s="69">
        <v>0.15</v>
      </c>
      <c r="H30" s="60"/>
      <c r="I30" s="60"/>
      <c r="J30" s="60"/>
      <c r="K30" s="60"/>
      <c r="L30" s="60"/>
      <c r="M30" s="60"/>
      <c r="N30" s="82"/>
      <c r="O30" s="82"/>
      <c r="P30" s="82"/>
      <c r="Q30" s="82"/>
      <c r="T30" s="60"/>
      <c r="U30" s="60"/>
      <c r="V30" s="60"/>
    </row>
    <row r="31" spans="2:22" ht="78.75" x14ac:dyDescent="0.25">
      <c r="B31" s="760" t="s">
        <v>551</v>
      </c>
      <c r="C31" s="762" t="s">
        <v>190</v>
      </c>
      <c r="D31" s="93" t="s">
        <v>201</v>
      </c>
      <c r="E31" s="68" t="s">
        <v>241</v>
      </c>
      <c r="F31" s="71" t="s">
        <v>242</v>
      </c>
      <c r="K31" s="60"/>
      <c r="L31" s="60"/>
      <c r="M31" s="60"/>
      <c r="N31" s="60"/>
      <c r="O31" s="60"/>
      <c r="P31" s="60"/>
      <c r="Q31" s="60"/>
      <c r="R31" s="60"/>
      <c r="S31" s="60"/>
    </row>
    <row r="32" spans="2:22" ht="63" x14ac:dyDescent="0.25">
      <c r="B32" s="760"/>
      <c r="C32" s="762"/>
      <c r="D32" s="93" t="s">
        <v>243</v>
      </c>
      <c r="E32" s="68" t="s">
        <v>244</v>
      </c>
      <c r="F32" s="71" t="s">
        <v>242</v>
      </c>
    </row>
    <row r="33" spans="2:6" ht="63" x14ac:dyDescent="0.25">
      <c r="B33" s="760"/>
      <c r="C33" s="762" t="s">
        <v>6</v>
      </c>
      <c r="D33" s="93" t="s">
        <v>202</v>
      </c>
      <c r="E33" s="68" t="s">
        <v>245</v>
      </c>
      <c r="F33" s="71" t="s">
        <v>242</v>
      </c>
    </row>
    <row r="34" spans="2:6" ht="63" x14ac:dyDescent="0.25">
      <c r="B34" s="760"/>
      <c r="C34" s="762"/>
      <c r="D34" s="93" t="s">
        <v>246</v>
      </c>
      <c r="E34" s="68" t="s">
        <v>247</v>
      </c>
      <c r="F34" s="71" t="s">
        <v>242</v>
      </c>
    </row>
    <row r="35" spans="2:6" ht="47.25" x14ac:dyDescent="0.25">
      <c r="B35" s="760"/>
      <c r="C35" s="762" t="s">
        <v>191</v>
      </c>
      <c r="D35" s="93" t="s">
        <v>248</v>
      </c>
      <c r="E35" s="68" t="s">
        <v>249</v>
      </c>
      <c r="F35" s="71" t="s">
        <v>242</v>
      </c>
    </row>
    <row r="36" spans="2:6" ht="32.25" thickBot="1" x14ac:dyDescent="0.3">
      <c r="B36" s="761"/>
      <c r="C36" s="763"/>
      <c r="D36" s="94" t="s">
        <v>250</v>
      </c>
      <c r="E36" s="72" t="s">
        <v>251</v>
      </c>
      <c r="F36" s="73" t="s">
        <v>242</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4"/>
  <sheetViews>
    <sheetView topLeftCell="A78" zoomScaleNormal="100" workbookViewId="0">
      <selection activeCell="D83" sqref="D83"/>
    </sheetView>
  </sheetViews>
  <sheetFormatPr baseColWidth="10" defaultColWidth="11.42578125" defaultRowHeight="15.75" x14ac:dyDescent="0.25"/>
  <cols>
    <col min="1" max="1" width="45.28515625" style="44" bestFit="1" customWidth="1"/>
    <col min="2" max="2" width="91.28515625" style="44" customWidth="1"/>
    <col min="3" max="3" width="9.7109375" style="44" customWidth="1"/>
    <col min="4" max="16384" width="11.42578125" style="44"/>
  </cols>
  <sheetData>
    <row r="1" spans="1:3" ht="31.5" x14ac:dyDescent="0.25">
      <c r="A1" s="74" t="s">
        <v>252</v>
      </c>
      <c r="C1" s="74" t="s">
        <v>253</v>
      </c>
    </row>
    <row r="2" spans="1:3" x14ac:dyDescent="0.25">
      <c r="A2" s="53" t="s">
        <v>254</v>
      </c>
      <c r="C2" s="53" t="s">
        <v>160</v>
      </c>
    </row>
    <row r="3" spans="1:3" x14ac:dyDescent="0.25">
      <c r="A3" s="53" t="s">
        <v>211</v>
      </c>
      <c r="C3" s="53" t="s">
        <v>592</v>
      </c>
    </row>
    <row r="4" spans="1:3" x14ac:dyDescent="0.25">
      <c r="A4" s="53" t="s">
        <v>561</v>
      </c>
      <c r="C4" s="53" t="s">
        <v>593</v>
      </c>
    </row>
    <row r="5" spans="1:3" x14ac:dyDescent="0.25">
      <c r="A5" s="53" t="s">
        <v>650</v>
      </c>
      <c r="C5" s="53"/>
    </row>
    <row r="6" spans="1:3" x14ac:dyDescent="0.25">
      <c r="A6" s="53" t="s">
        <v>651</v>
      </c>
      <c r="C6" s="53"/>
    </row>
    <row r="7" spans="1:3" x14ac:dyDescent="0.25">
      <c r="A7" s="53" t="s">
        <v>652</v>
      </c>
      <c r="C7" s="53"/>
    </row>
    <row r="8" spans="1:3" x14ac:dyDescent="0.25">
      <c r="A8" s="53" t="s">
        <v>511</v>
      </c>
      <c r="C8" s="53"/>
    </row>
    <row r="9" spans="1:3" x14ac:dyDescent="0.25">
      <c r="A9" s="53"/>
      <c r="C9" s="53"/>
    </row>
    <row r="10" spans="1:3" x14ac:dyDescent="0.25">
      <c r="A10" s="74" t="s">
        <v>255</v>
      </c>
      <c r="B10" s="74" t="s">
        <v>256</v>
      </c>
    </row>
    <row r="11" spans="1:3" x14ac:dyDescent="0.25">
      <c r="A11" s="53" t="s">
        <v>195</v>
      </c>
      <c r="B11" s="53" t="s">
        <v>194</v>
      </c>
    </row>
    <row r="12" spans="1:3" x14ac:dyDescent="0.25">
      <c r="A12" s="53" t="s">
        <v>257</v>
      </c>
      <c r="B12" s="53" t="s">
        <v>258</v>
      </c>
    </row>
    <row r="13" spans="1:3" x14ac:dyDescent="0.25">
      <c r="A13" s="53" t="s">
        <v>259</v>
      </c>
      <c r="B13" s="53" t="s">
        <v>260</v>
      </c>
    </row>
    <row r="14" spans="1:3" x14ac:dyDescent="0.25">
      <c r="A14" s="53" t="s">
        <v>261</v>
      </c>
      <c r="B14" s="53" t="s">
        <v>262</v>
      </c>
    </row>
    <row r="15" spans="1:3" x14ac:dyDescent="0.25">
      <c r="A15" s="53" t="s">
        <v>263</v>
      </c>
      <c r="B15" s="53" t="s">
        <v>264</v>
      </c>
    </row>
    <row r="16" spans="1:3" ht="34.5" customHeight="1" x14ac:dyDescent="0.25">
      <c r="A16" s="53" t="s">
        <v>265</v>
      </c>
    </row>
    <row r="17" spans="1:3" x14ac:dyDescent="0.25">
      <c r="A17" s="53" t="s">
        <v>266</v>
      </c>
    </row>
    <row r="18" spans="1:3" x14ac:dyDescent="0.25">
      <c r="A18" s="53"/>
    </row>
    <row r="19" spans="1:3" x14ac:dyDescent="0.25">
      <c r="A19" s="74" t="s">
        <v>267</v>
      </c>
    </row>
    <row r="20" spans="1:3" x14ac:dyDescent="0.25">
      <c r="A20" s="53" t="s">
        <v>196</v>
      </c>
    </row>
    <row r="21" spans="1:3" x14ac:dyDescent="0.25">
      <c r="A21" s="53" t="s">
        <v>268</v>
      </c>
    </row>
    <row r="22" spans="1:3" x14ac:dyDescent="0.25">
      <c r="A22" s="53"/>
    </row>
    <row r="23" spans="1:3" x14ac:dyDescent="0.25">
      <c r="A23" s="53"/>
    </row>
    <row r="24" spans="1:3" x14ac:dyDescent="0.25">
      <c r="A24" s="74" t="s">
        <v>158</v>
      </c>
    </row>
    <row r="26" spans="1:3" x14ac:dyDescent="0.25">
      <c r="A26" s="74" t="s">
        <v>269</v>
      </c>
    </row>
    <row r="27" spans="1:3" ht="63" x14ac:dyDescent="0.25">
      <c r="A27" s="53" t="s">
        <v>199</v>
      </c>
      <c r="B27" s="53" t="s">
        <v>270</v>
      </c>
      <c r="C27" s="53">
        <v>0.25</v>
      </c>
    </row>
    <row r="28" spans="1:3" ht="78.75" x14ac:dyDescent="0.25">
      <c r="A28" s="53" t="s">
        <v>234</v>
      </c>
      <c r="B28" s="53" t="s">
        <v>271</v>
      </c>
      <c r="C28" s="53">
        <v>0.15</v>
      </c>
    </row>
    <row r="29" spans="1:3" ht="47.25" x14ac:dyDescent="0.25">
      <c r="A29" s="53" t="s">
        <v>149</v>
      </c>
      <c r="B29" s="53" t="s">
        <v>272</v>
      </c>
      <c r="C29" s="53">
        <v>0.1</v>
      </c>
    </row>
    <row r="30" spans="1:3" x14ac:dyDescent="0.25">
      <c r="A30" s="45"/>
    </row>
    <row r="31" spans="1:3" x14ac:dyDescent="0.25">
      <c r="A31" s="74" t="s">
        <v>273</v>
      </c>
    </row>
    <row r="32" spans="1:3" x14ac:dyDescent="0.25">
      <c r="A32" s="53" t="s">
        <v>200</v>
      </c>
      <c r="B32" s="75" t="s">
        <v>274</v>
      </c>
      <c r="C32" s="53">
        <v>0.25</v>
      </c>
    </row>
    <row r="33" spans="1:3" x14ac:dyDescent="0.25">
      <c r="A33" s="53" t="s">
        <v>239</v>
      </c>
      <c r="B33" s="75" t="s">
        <v>275</v>
      </c>
      <c r="C33" s="53">
        <v>0.15</v>
      </c>
    </row>
    <row r="35" spans="1:3" x14ac:dyDescent="0.25">
      <c r="A35" s="74" t="s">
        <v>276</v>
      </c>
    </row>
    <row r="36" spans="1:3" ht="31.5" x14ac:dyDescent="0.25">
      <c r="A36" s="53" t="s">
        <v>201</v>
      </c>
      <c r="B36" s="53" t="s">
        <v>241</v>
      </c>
    </row>
    <row r="37" spans="1:3" ht="31.5" x14ac:dyDescent="0.25">
      <c r="A37" s="53" t="s">
        <v>277</v>
      </c>
      <c r="B37" s="53" t="s">
        <v>278</v>
      </c>
    </row>
    <row r="39" spans="1:3" x14ac:dyDescent="0.25">
      <c r="A39" s="74" t="s">
        <v>279</v>
      </c>
    </row>
    <row r="40" spans="1:3" x14ac:dyDescent="0.25">
      <c r="A40" s="53" t="s">
        <v>202</v>
      </c>
      <c r="B40" s="53" t="s">
        <v>280</v>
      </c>
    </row>
    <row r="41" spans="1:3" x14ac:dyDescent="0.25">
      <c r="A41" s="53" t="s">
        <v>246</v>
      </c>
      <c r="B41" s="53" t="s">
        <v>281</v>
      </c>
    </row>
    <row r="43" spans="1:3" x14ac:dyDescent="0.25">
      <c r="A43" s="74" t="s">
        <v>282</v>
      </c>
    </row>
    <row r="44" spans="1:3" x14ac:dyDescent="0.25">
      <c r="A44" s="53" t="s">
        <v>203</v>
      </c>
      <c r="B44" s="53" t="s">
        <v>283</v>
      </c>
    </row>
    <row r="45" spans="1:3" x14ac:dyDescent="0.25">
      <c r="A45" s="53" t="s">
        <v>284</v>
      </c>
      <c r="B45" s="53" t="s">
        <v>285</v>
      </c>
    </row>
    <row r="48" spans="1:3" x14ac:dyDescent="0.25">
      <c r="A48" s="74" t="s">
        <v>155</v>
      </c>
    </row>
    <row r="49" spans="1:2" x14ac:dyDescent="0.25">
      <c r="A49" s="53" t="s">
        <v>204</v>
      </c>
      <c r="B49" s="53" t="s">
        <v>286</v>
      </c>
    </row>
    <row r="50" spans="1:2" ht="47.25" x14ac:dyDescent="0.25">
      <c r="A50" s="53" t="s">
        <v>287</v>
      </c>
      <c r="B50" s="53" t="s">
        <v>288</v>
      </c>
    </row>
    <row r="51" spans="1:2" x14ac:dyDescent="0.25">
      <c r="A51" s="53" t="s">
        <v>289</v>
      </c>
      <c r="B51" s="53" t="s">
        <v>290</v>
      </c>
    </row>
    <row r="52" spans="1:2" x14ac:dyDescent="0.25">
      <c r="A52" s="53" t="s">
        <v>291</v>
      </c>
      <c r="B52" s="53" t="s">
        <v>292</v>
      </c>
    </row>
    <row r="54" spans="1:2" x14ac:dyDescent="0.25">
      <c r="B54" s="45" t="s">
        <v>506</v>
      </c>
    </row>
    <row r="55" spans="1:2" ht="78.75" x14ac:dyDescent="0.25">
      <c r="B55" s="100" t="s">
        <v>653</v>
      </c>
    </row>
    <row r="56" spans="1:2" ht="47.25" x14ac:dyDescent="0.25">
      <c r="B56" s="76" t="s">
        <v>654</v>
      </c>
    </row>
    <row r="57" spans="1:2" ht="94.5" x14ac:dyDescent="0.25">
      <c r="B57" s="100" t="s">
        <v>655</v>
      </c>
    </row>
    <row r="58" spans="1:2" ht="63" x14ac:dyDescent="0.25">
      <c r="B58" s="100" t="s">
        <v>640</v>
      </c>
    </row>
    <row r="59" spans="1:2" x14ac:dyDescent="0.25">
      <c r="B59" s="100"/>
    </row>
    <row r="60" spans="1:2" x14ac:dyDescent="0.25">
      <c r="B60" s="100"/>
    </row>
    <row r="61" spans="1:2" x14ac:dyDescent="0.25">
      <c r="B61" s="100"/>
    </row>
    <row r="62" spans="1:2" x14ac:dyDescent="0.25">
      <c r="B62" s="76"/>
    </row>
    <row r="63" spans="1:2" x14ac:dyDescent="0.25">
      <c r="B63" s="76"/>
    </row>
    <row r="64" spans="1:2" x14ac:dyDescent="0.25">
      <c r="B64" s="76"/>
    </row>
    <row r="65" spans="1:5" x14ac:dyDescent="0.25">
      <c r="B65" s="100"/>
    </row>
    <row r="67" spans="1:5" x14ac:dyDescent="0.25">
      <c r="A67" s="45" t="s">
        <v>517</v>
      </c>
    </row>
    <row r="68" spans="1:5" x14ac:dyDescent="0.25">
      <c r="A68" s="44" t="s">
        <v>518</v>
      </c>
    </row>
    <row r="69" spans="1:5" x14ac:dyDescent="0.25">
      <c r="A69" s="44" t="s">
        <v>519</v>
      </c>
    </row>
    <row r="70" spans="1:5" x14ac:dyDescent="0.25">
      <c r="A70" s="44" t="s">
        <v>520</v>
      </c>
    </row>
    <row r="73" spans="1:5" x14ac:dyDescent="0.25">
      <c r="B73" s="44" t="s">
        <v>526</v>
      </c>
    </row>
    <row r="74" spans="1:5" x14ac:dyDescent="0.25">
      <c r="B74" s="44" t="s">
        <v>527</v>
      </c>
    </row>
    <row r="75" spans="1:5" x14ac:dyDescent="0.25">
      <c r="B75" s="44" t="s">
        <v>528</v>
      </c>
    </row>
    <row r="76" spans="1:5" x14ac:dyDescent="0.25">
      <c r="B76" s="44" t="s">
        <v>525</v>
      </c>
    </row>
    <row r="78" spans="1:5" x14ac:dyDescent="0.25">
      <c r="B78" s="45" t="s">
        <v>529</v>
      </c>
    </row>
    <row r="79" spans="1:5" x14ac:dyDescent="0.25">
      <c r="B79" s="44" t="s">
        <v>656</v>
      </c>
      <c r="C79" s="44" t="s">
        <v>661</v>
      </c>
      <c r="E79" s="44">
        <v>1</v>
      </c>
    </row>
    <row r="80" spans="1:5" x14ac:dyDescent="0.25">
      <c r="B80" s="44" t="s">
        <v>596</v>
      </c>
      <c r="C80" s="44" t="s">
        <v>548</v>
      </c>
      <c r="E80" s="44">
        <v>2</v>
      </c>
    </row>
    <row r="81" spans="2:5" x14ac:dyDescent="0.25">
      <c r="B81" s="44" t="s">
        <v>597</v>
      </c>
      <c r="C81" s="44" t="s">
        <v>598</v>
      </c>
      <c r="E81" s="44">
        <v>3</v>
      </c>
    </row>
    <row r="82" spans="2:5" x14ac:dyDescent="0.25">
      <c r="B82" s="44" t="s">
        <v>657</v>
      </c>
      <c r="C82" s="44" t="s">
        <v>610</v>
      </c>
      <c r="E82" s="44">
        <v>4</v>
      </c>
    </row>
    <row r="83" spans="2:5" x14ac:dyDescent="0.25">
      <c r="B83" s="44" t="s">
        <v>599</v>
      </c>
      <c r="C83" s="99" t="s">
        <v>600</v>
      </c>
      <c r="E83" s="44">
        <v>5</v>
      </c>
    </row>
    <row r="84" spans="2:5" x14ac:dyDescent="0.25">
      <c r="B84" s="44" t="s">
        <v>601</v>
      </c>
      <c r="C84" s="44" t="s">
        <v>587</v>
      </c>
      <c r="E84" s="44">
        <v>6</v>
      </c>
    </row>
    <row r="85" spans="2:5" x14ac:dyDescent="0.25">
      <c r="B85" s="44" t="s">
        <v>658</v>
      </c>
      <c r="C85" s="44" t="s">
        <v>602</v>
      </c>
      <c r="E85" s="44">
        <v>7</v>
      </c>
    </row>
    <row r="86" spans="2:5" x14ac:dyDescent="0.25">
      <c r="B86" s="44" t="s">
        <v>603</v>
      </c>
      <c r="C86" s="44" t="s">
        <v>604</v>
      </c>
      <c r="E86" s="44">
        <v>8</v>
      </c>
    </row>
    <row r="87" spans="2:5" x14ac:dyDescent="0.25">
      <c r="B87" s="44" t="s">
        <v>605</v>
      </c>
      <c r="C87" s="44" t="s">
        <v>606</v>
      </c>
      <c r="E87" s="44">
        <v>9</v>
      </c>
    </row>
    <row r="88" spans="2:5" x14ac:dyDescent="0.25">
      <c r="B88" s="44" t="s">
        <v>607</v>
      </c>
      <c r="C88" s="44" t="s">
        <v>588</v>
      </c>
      <c r="E88" s="44">
        <v>10</v>
      </c>
    </row>
    <row r="89" spans="2:5" x14ac:dyDescent="0.25">
      <c r="B89" s="44" t="s">
        <v>608</v>
      </c>
      <c r="C89" s="44" t="s">
        <v>609</v>
      </c>
      <c r="E89" s="44">
        <v>11</v>
      </c>
    </row>
    <row r="90" spans="2:5" x14ac:dyDescent="0.25">
      <c r="B90" s="44" t="s">
        <v>611</v>
      </c>
      <c r="C90" s="44" t="s">
        <v>612</v>
      </c>
      <c r="E90" s="44">
        <v>12</v>
      </c>
    </row>
    <row r="91" spans="2:5" x14ac:dyDescent="0.25">
      <c r="B91" s="44" t="s">
        <v>613</v>
      </c>
      <c r="C91" s="44" t="s">
        <v>614</v>
      </c>
      <c r="E91" s="44">
        <v>13</v>
      </c>
    </row>
    <row r="92" spans="2:5" x14ac:dyDescent="0.25">
      <c r="B92" s="44" t="s">
        <v>615</v>
      </c>
      <c r="C92" s="44" t="s">
        <v>616</v>
      </c>
      <c r="E92" s="44">
        <v>14</v>
      </c>
    </row>
    <row r="93" spans="2:5" x14ac:dyDescent="0.25">
      <c r="B93" s="44" t="s">
        <v>617</v>
      </c>
      <c r="C93" s="44" t="s">
        <v>618</v>
      </c>
      <c r="E93" s="44">
        <v>15</v>
      </c>
    </row>
    <row r="94" spans="2:5" x14ac:dyDescent="0.25">
      <c r="B94" s="44" t="s">
        <v>619</v>
      </c>
      <c r="C94" s="44" t="s">
        <v>620</v>
      </c>
      <c r="E94" s="44">
        <v>16</v>
      </c>
    </row>
    <row r="95" spans="2:5" x14ac:dyDescent="0.25">
      <c r="B95" s="44" t="s">
        <v>621</v>
      </c>
      <c r="C95" s="44" t="s">
        <v>622</v>
      </c>
      <c r="E95" s="44">
        <v>17</v>
      </c>
    </row>
    <row r="96" spans="2:5" x14ac:dyDescent="0.25">
      <c r="B96" s="44" t="s">
        <v>623</v>
      </c>
      <c r="C96" s="44" t="s">
        <v>624</v>
      </c>
      <c r="E96" s="44">
        <v>18</v>
      </c>
    </row>
    <row r="99" spans="1:2" x14ac:dyDescent="0.25">
      <c r="A99" s="44" t="s">
        <v>626</v>
      </c>
      <c r="B99" s="44" t="s">
        <v>630</v>
      </c>
    </row>
    <row r="100" spans="1:2" x14ac:dyDescent="0.25">
      <c r="A100" s="44" t="s">
        <v>194</v>
      </c>
      <c r="B100" s="44" t="s">
        <v>631</v>
      </c>
    </row>
    <row r="101" spans="1:2" x14ac:dyDescent="0.25">
      <c r="A101" s="44" t="s">
        <v>627</v>
      </c>
      <c r="B101" s="44" t="s">
        <v>632</v>
      </c>
    </row>
    <row r="102" spans="1:2" x14ac:dyDescent="0.25">
      <c r="A102" s="44" t="s">
        <v>260</v>
      </c>
      <c r="B102" s="44" t="s">
        <v>633</v>
      </c>
    </row>
    <row r="103" spans="1:2" x14ac:dyDescent="0.25">
      <c r="A103" s="44" t="s">
        <v>628</v>
      </c>
      <c r="B103" s="44" t="s">
        <v>634</v>
      </c>
    </row>
    <row r="104" spans="1:2" x14ac:dyDescent="0.25">
      <c r="A104" s="44" t="s">
        <v>629</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1"/>
  <sheetViews>
    <sheetView view="pageBreakPreview" zoomScale="80" zoomScaleNormal="130" zoomScaleSheetLayoutView="80" workbookViewId="0">
      <pane xSplit="1" ySplit="6" topLeftCell="B7" activePane="bottomRight" state="frozen"/>
      <selection activeCell="B11" sqref="B11:G11"/>
      <selection pane="topRight" activeCell="B11" sqref="B11:G11"/>
      <selection pane="bottomLeft" activeCell="B11" sqref="B11:G11"/>
      <selection pane="bottomRight" activeCell="C101" sqref="C101:G101"/>
    </sheetView>
  </sheetViews>
  <sheetFormatPr baseColWidth="10" defaultColWidth="11.42578125" defaultRowHeight="15" x14ac:dyDescent="0.25"/>
  <cols>
    <col min="1" max="1" width="5.140625" style="32" customWidth="1"/>
    <col min="2" max="2" width="37" style="33" customWidth="1"/>
    <col min="3" max="3" width="27.85546875" style="31" customWidth="1"/>
    <col min="4" max="4" width="7.5703125" style="31" customWidth="1"/>
    <col min="5" max="5" width="29.140625" style="31" customWidth="1"/>
    <col min="6" max="6" width="9.28515625" style="31" customWidth="1"/>
    <col min="7" max="7" width="34.7109375" style="31" customWidth="1"/>
    <col min="8" max="8" width="16.28515625" style="32" customWidth="1"/>
    <col min="9" max="9" width="27.85546875" style="31" customWidth="1"/>
    <col min="10" max="10" width="28.28515625" style="28" customWidth="1"/>
    <col min="11" max="11" width="42.42578125" style="31" customWidth="1"/>
    <col min="12" max="16384" width="11.42578125" style="31"/>
  </cols>
  <sheetData>
    <row r="1" spans="2:17" x14ac:dyDescent="0.25">
      <c r="B1" s="529"/>
      <c r="C1" s="528" t="s">
        <v>663</v>
      </c>
      <c r="D1" s="528"/>
      <c r="E1" s="528"/>
      <c r="F1" s="528"/>
      <c r="G1" s="109" t="s">
        <v>638</v>
      </c>
    </row>
    <row r="2" spans="2:17" x14ac:dyDescent="0.25">
      <c r="B2" s="529"/>
      <c r="C2" s="527"/>
      <c r="D2" s="527"/>
      <c r="E2" s="527"/>
      <c r="F2" s="527"/>
      <c r="G2" s="110" t="str">
        <f>Contexto!G2</f>
        <v>Versión: 04</v>
      </c>
    </row>
    <row r="3" spans="2:17" x14ac:dyDescent="0.25">
      <c r="B3" s="529"/>
      <c r="C3" s="526" t="s">
        <v>669</v>
      </c>
      <c r="D3" s="526"/>
      <c r="E3" s="526"/>
      <c r="F3" s="526"/>
      <c r="G3" s="110" t="str">
        <f>Contexto!G3</f>
        <v>Fecha: 15/08/2025</v>
      </c>
    </row>
    <row r="4" spans="2:17" x14ac:dyDescent="0.25">
      <c r="B4" s="529"/>
      <c r="C4" s="527"/>
      <c r="D4" s="527"/>
      <c r="E4" s="527"/>
      <c r="F4" s="527"/>
      <c r="G4" s="110" t="s">
        <v>667</v>
      </c>
    </row>
    <row r="5" spans="2:17" x14ac:dyDescent="0.25">
      <c r="E5"/>
    </row>
    <row r="6" spans="2:17" ht="20.25" customHeight="1" x14ac:dyDescent="0.25">
      <c r="B6" s="504" t="s">
        <v>670</v>
      </c>
      <c r="C6" s="505"/>
      <c r="D6" s="505"/>
      <c r="E6" s="505"/>
      <c r="F6" s="505"/>
      <c r="G6" s="505"/>
      <c r="H6" s="108"/>
      <c r="I6" s="119"/>
      <c r="J6" s="129"/>
      <c r="K6" s="119"/>
      <c r="L6" s="119"/>
      <c r="M6" s="119"/>
      <c r="N6" s="119"/>
      <c r="O6" s="119"/>
      <c r="P6" s="119"/>
      <c r="Q6" s="119"/>
    </row>
    <row r="7" spans="2:17" ht="20.25" customHeight="1" x14ac:dyDescent="0.25">
      <c r="B7" s="505" t="s">
        <v>530</v>
      </c>
      <c r="C7" s="505"/>
      <c r="D7" s="505"/>
      <c r="E7" s="505"/>
      <c r="F7" s="505"/>
      <c r="G7" s="505"/>
      <c r="H7" s="108"/>
      <c r="I7" s="119"/>
      <c r="J7" s="129"/>
      <c r="K7" s="119"/>
      <c r="L7" s="119"/>
      <c r="M7" s="119"/>
      <c r="N7" s="119"/>
      <c r="O7" s="119"/>
      <c r="P7" s="119"/>
      <c r="Q7" s="119"/>
    </row>
    <row r="8" spans="2:17" x14ac:dyDescent="0.25">
      <c r="B8" s="506" t="s">
        <v>205</v>
      </c>
      <c r="C8" s="506"/>
      <c r="D8" s="506"/>
      <c r="E8" s="506"/>
      <c r="F8" s="506"/>
      <c r="G8" s="506"/>
      <c r="H8" s="108"/>
      <c r="I8" s="119"/>
      <c r="J8" s="129"/>
      <c r="K8" s="119"/>
      <c r="L8" s="119"/>
      <c r="M8" s="119"/>
      <c r="N8" s="119"/>
      <c r="O8" s="119"/>
      <c r="P8" s="119"/>
      <c r="Q8" s="119"/>
    </row>
    <row r="9" spans="2:17" ht="15.75" thickBot="1" x14ac:dyDescent="0.3">
      <c r="B9" s="120"/>
      <c r="C9" s="122" t="s">
        <v>508</v>
      </c>
      <c r="D9" s="119"/>
      <c r="E9" s="119"/>
      <c r="F9" s="119"/>
      <c r="G9" s="119"/>
      <c r="H9" s="108"/>
      <c r="I9" s="119"/>
      <c r="J9" s="129"/>
      <c r="K9" s="119"/>
      <c r="L9" s="119"/>
      <c r="M9" s="119"/>
      <c r="N9" s="119"/>
      <c r="O9" s="119"/>
      <c r="P9" s="119"/>
      <c r="Q9" s="119"/>
    </row>
    <row r="10" spans="2:17" ht="30.75" thickBot="1" x14ac:dyDescent="0.3">
      <c r="B10" s="123" t="s">
        <v>206</v>
      </c>
      <c r="C10" s="507" t="s">
        <v>561</v>
      </c>
      <c r="D10" s="508"/>
      <c r="E10" s="508"/>
      <c r="F10" s="508"/>
      <c r="G10" s="509"/>
      <c r="H10" s="121" t="s">
        <v>499</v>
      </c>
      <c r="I10" s="124"/>
      <c r="J10" s="129"/>
      <c r="K10" s="119"/>
      <c r="L10" s="119"/>
      <c r="M10" s="119"/>
      <c r="N10" s="119"/>
      <c r="O10" s="119"/>
      <c r="P10" s="119"/>
      <c r="Q10" s="119"/>
    </row>
    <row r="11" spans="2:17" ht="15.75" thickBot="1" x14ac:dyDescent="0.3">
      <c r="B11" s="125"/>
      <c r="C11" s="120"/>
      <c r="D11" s="120"/>
      <c r="E11" s="120"/>
      <c r="F11" s="120"/>
      <c r="G11" s="126" t="s">
        <v>570</v>
      </c>
      <c r="H11" s="121"/>
      <c r="I11" s="127"/>
      <c r="J11" s="129"/>
      <c r="K11" s="119"/>
      <c r="L11" s="119"/>
      <c r="M11" s="119"/>
      <c r="N11" s="119"/>
      <c r="O11" s="119"/>
      <c r="P11" s="119"/>
      <c r="Q11" s="119"/>
    </row>
    <row r="12" spans="2:17" ht="45.75" thickBot="1" x14ac:dyDescent="0.3">
      <c r="B12" s="123" t="s">
        <v>207</v>
      </c>
      <c r="C12" s="514" t="s">
        <v>857</v>
      </c>
      <c r="D12" s="515"/>
      <c r="E12" s="128"/>
      <c r="F12" s="507" t="s">
        <v>858</v>
      </c>
      <c r="G12" s="509"/>
      <c r="H12" s="121" t="s">
        <v>500</v>
      </c>
      <c r="I12" s="119"/>
      <c r="J12" s="129"/>
      <c r="K12" s="119"/>
      <c r="L12" s="119"/>
      <c r="M12" s="119"/>
      <c r="N12" s="119"/>
      <c r="O12" s="119"/>
      <c r="P12" s="119"/>
      <c r="Q12" s="119"/>
    </row>
    <row r="13" spans="2:17" ht="15.75" thickBot="1" x14ac:dyDescent="0.3">
      <c r="B13" s="125"/>
      <c r="C13" s="120"/>
      <c r="D13" s="120"/>
      <c r="E13" s="120"/>
      <c r="F13" s="120"/>
      <c r="G13" s="120"/>
      <c r="H13" s="121"/>
      <c r="I13" s="119"/>
      <c r="J13" s="129"/>
      <c r="K13" s="119"/>
      <c r="L13" s="119"/>
      <c r="M13" s="119"/>
      <c r="N13" s="119"/>
      <c r="O13" s="119"/>
      <c r="P13" s="119"/>
      <c r="Q13" s="119"/>
    </row>
    <row r="14" spans="2:17" ht="60.75" thickBot="1" x14ac:dyDescent="0.3">
      <c r="B14" s="123" t="s">
        <v>507</v>
      </c>
      <c r="C14" s="507" t="s">
        <v>856</v>
      </c>
      <c r="D14" s="530"/>
      <c r="E14" s="530"/>
      <c r="F14" s="530"/>
      <c r="G14" s="531"/>
      <c r="H14" s="121" t="s">
        <v>501</v>
      </c>
      <c r="I14" s="130"/>
      <c r="J14" s="430"/>
      <c r="K14" s="119"/>
      <c r="L14" s="119"/>
      <c r="M14" s="119"/>
      <c r="N14" s="119"/>
      <c r="O14" s="119"/>
      <c r="P14" s="119"/>
      <c r="Q14" s="119"/>
    </row>
    <row r="15" spans="2:17" ht="15.75" thickBot="1" x14ac:dyDescent="0.3">
      <c r="B15" s="131"/>
      <c r="C15" s="520"/>
      <c r="D15" s="520"/>
      <c r="E15" s="520"/>
      <c r="F15" s="520"/>
      <c r="G15" s="520"/>
      <c r="H15" s="121"/>
      <c r="I15" s="130"/>
      <c r="J15" s="431"/>
      <c r="K15" s="119"/>
      <c r="L15" s="119"/>
      <c r="M15" s="119"/>
      <c r="N15" s="119"/>
      <c r="O15" s="119"/>
      <c r="P15" s="119"/>
      <c r="Q15" s="119"/>
    </row>
    <row r="16" spans="2:17" ht="43.5" customHeight="1" thickBot="1" x14ac:dyDescent="0.3">
      <c r="B16" s="132" t="s">
        <v>208</v>
      </c>
      <c r="C16" s="383" t="s">
        <v>739</v>
      </c>
      <c r="D16" s="33"/>
      <c r="E16" s="383" t="s">
        <v>740</v>
      </c>
      <c r="F16" s="120"/>
      <c r="G16" s="133"/>
      <c r="H16" s="134"/>
      <c r="I16" s="135"/>
      <c r="J16" s="430"/>
      <c r="K16" s="119"/>
      <c r="L16" s="119"/>
      <c r="M16" s="119"/>
      <c r="N16" s="119"/>
      <c r="O16" s="119"/>
      <c r="P16" s="119"/>
      <c r="Q16" s="119"/>
    </row>
    <row r="17" spans="2:17" ht="15.75" thickBot="1" x14ac:dyDescent="0.3">
      <c r="B17" s="136"/>
      <c r="C17" s="120"/>
      <c r="D17" s="120"/>
      <c r="E17" s="120"/>
      <c r="F17" s="120"/>
      <c r="G17" s="120"/>
      <c r="H17" s="108"/>
      <c r="I17" s="119"/>
      <c r="J17" s="129"/>
      <c r="K17" s="119"/>
      <c r="L17" s="119"/>
      <c r="M17" s="119"/>
      <c r="N17" s="119"/>
      <c r="O17" s="119"/>
      <c r="P17" s="119"/>
      <c r="Q17" s="119"/>
    </row>
    <row r="18" spans="2:17" ht="52.5" customHeight="1" thickBot="1" x14ac:dyDescent="0.3">
      <c r="B18" s="137" t="s">
        <v>209</v>
      </c>
      <c r="C18" s="138"/>
      <c r="D18" s="139"/>
      <c r="E18" s="138"/>
      <c r="F18" s="139"/>
      <c r="G18" s="138"/>
      <c r="H18" s="108"/>
      <c r="I18" s="119"/>
      <c r="J18" s="129"/>
      <c r="K18" s="119"/>
      <c r="L18" s="119"/>
      <c r="M18" s="119"/>
      <c r="N18" s="119"/>
      <c r="O18" s="119"/>
      <c r="P18" s="119"/>
      <c r="Q18" s="119"/>
    </row>
    <row r="19" spans="2:17" x14ac:dyDescent="0.25">
      <c r="B19" s="120"/>
      <c r="C19" s="130"/>
      <c r="D19" s="130"/>
      <c r="E19" s="130"/>
      <c r="F19" s="130"/>
      <c r="G19" s="130"/>
      <c r="H19" s="108"/>
      <c r="I19" s="119"/>
      <c r="J19" s="129"/>
      <c r="K19" s="119"/>
      <c r="L19" s="119"/>
      <c r="M19" s="119"/>
      <c r="N19" s="119"/>
      <c r="O19" s="119"/>
      <c r="P19" s="119"/>
      <c r="Q19" s="119"/>
    </row>
    <row r="20" spans="2:17" ht="27" customHeight="1" thickBot="1" x14ac:dyDescent="0.3">
      <c r="B20" s="521" t="s">
        <v>503</v>
      </c>
      <c r="C20" s="521"/>
      <c r="D20" s="521"/>
      <c r="E20" s="521"/>
      <c r="F20" s="521"/>
      <c r="G20" s="521"/>
      <c r="H20" s="108"/>
      <c r="I20" s="534" t="s">
        <v>589</v>
      </c>
      <c r="J20" s="534"/>
      <c r="K20" s="119"/>
      <c r="L20" s="119"/>
      <c r="M20" s="119"/>
      <c r="N20" s="119"/>
      <c r="O20" s="119"/>
      <c r="P20" s="119"/>
      <c r="Q20" s="119"/>
    </row>
    <row r="21" spans="2:17" ht="17.25" customHeight="1" x14ac:dyDescent="0.25">
      <c r="B21" s="522" t="s">
        <v>502</v>
      </c>
      <c r="C21" s="522"/>
      <c r="D21" s="522"/>
      <c r="E21" s="522"/>
      <c r="F21" s="522"/>
      <c r="G21" s="522"/>
      <c r="H21" s="108"/>
      <c r="I21" s="140" t="s">
        <v>590</v>
      </c>
      <c r="J21" s="432" t="s">
        <v>591</v>
      </c>
      <c r="K21" s="119"/>
      <c r="L21" s="119"/>
      <c r="M21" s="119"/>
      <c r="N21" s="119"/>
      <c r="O21" s="119"/>
      <c r="P21" s="119"/>
      <c r="Q21" s="119"/>
    </row>
    <row r="22" spans="2:17" ht="29.25" customHeight="1" thickBot="1" x14ac:dyDescent="0.3">
      <c r="B22" s="522" t="str">
        <f>IF(OR(C10="",C12="",F12="",C14=""),"",CONCATENATE($E$2," ",C10," ",$E$3," *",C12," *",F12,", ",$E$4," ",$C14))</f>
        <v xml:space="preserve"> Económica y Reputacional  *lo que puede dar lugar a investigaciones de tipo fiscal, penal o disciplinario,   *así como a posibles demandas contra la entidad.,  Vinculación de personal que incumpla con el perfil o los requistos legales</v>
      </c>
      <c r="C22" s="522"/>
      <c r="D22" s="522"/>
      <c r="E22" s="522"/>
      <c r="F22" s="522"/>
      <c r="G22" s="522"/>
      <c r="H22" s="108"/>
      <c r="I22" s="141" t="s">
        <v>627</v>
      </c>
      <c r="J22" s="433" t="s">
        <v>631</v>
      </c>
      <c r="K22" s="119"/>
      <c r="L22" s="119"/>
      <c r="M22" s="119"/>
      <c r="N22" s="119"/>
      <c r="O22" s="119"/>
      <c r="P22" s="119"/>
      <c r="Q22" s="119"/>
    </row>
    <row r="23" spans="2:17" x14ac:dyDescent="0.25">
      <c r="B23" s="120"/>
      <c r="C23" s="119"/>
      <c r="D23" s="119"/>
      <c r="E23" s="119"/>
      <c r="F23" s="119"/>
      <c r="G23" s="119"/>
      <c r="H23" s="108"/>
      <c r="I23" s="119"/>
      <c r="J23" s="129"/>
      <c r="K23" s="119"/>
      <c r="L23" s="119"/>
      <c r="M23" s="119"/>
      <c r="N23" s="119"/>
      <c r="O23" s="119"/>
      <c r="P23" s="119"/>
      <c r="Q23" s="119"/>
    </row>
    <row r="24" spans="2:17" x14ac:dyDescent="0.25">
      <c r="B24" s="120"/>
      <c r="C24" s="119"/>
      <c r="D24" s="119"/>
      <c r="E24" s="119"/>
      <c r="F24" s="119"/>
      <c r="G24" s="119"/>
      <c r="H24" s="108"/>
      <c r="I24" s="119"/>
      <c r="J24" s="129"/>
      <c r="K24" s="119"/>
      <c r="L24" s="119"/>
      <c r="M24" s="119"/>
      <c r="N24" s="119"/>
      <c r="O24" s="119"/>
      <c r="P24" s="119"/>
      <c r="Q24" s="119"/>
    </row>
    <row r="25" spans="2:17" ht="20.25" customHeight="1" x14ac:dyDescent="0.25">
      <c r="B25" s="504" t="s">
        <v>531</v>
      </c>
      <c r="C25" s="505"/>
      <c r="D25" s="505"/>
      <c r="E25" s="505"/>
      <c r="F25" s="505"/>
      <c r="G25" s="505"/>
      <c r="H25" s="108"/>
      <c r="I25" s="119"/>
      <c r="J25" s="129"/>
      <c r="K25" s="119"/>
      <c r="L25" s="119"/>
      <c r="M25" s="119"/>
      <c r="N25" s="119"/>
      <c r="O25" s="119"/>
      <c r="P25" s="119"/>
      <c r="Q25" s="119"/>
    </row>
    <row r="26" spans="2:17" x14ac:dyDescent="0.25">
      <c r="B26" s="506" t="s">
        <v>205</v>
      </c>
      <c r="C26" s="506"/>
      <c r="D26" s="506"/>
      <c r="E26" s="506"/>
      <c r="F26" s="506"/>
      <c r="G26" s="506"/>
      <c r="H26" s="108"/>
      <c r="I26" s="119"/>
      <c r="J26" s="129"/>
      <c r="K26" s="119"/>
      <c r="L26" s="119"/>
      <c r="M26" s="119"/>
      <c r="N26" s="119"/>
      <c r="O26" s="119"/>
      <c r="P26" s="119"/>
      <c r="Q26" s="119"/>
    </row>
    <row r="27" spans="2:17" ht="15.75" thickBot="1" x14ac:dyDescent="0.3">
      <c r="B27" s="120"/>
      <c r="C27" s="122" t="s">
        <v>508</v>
      </c>
      <c r="D27" s="119"/>
      <c r="E27" s="119"/>
      <c r="F27" s="119"/>
      <c r="G27" s="119"/>
      <c r="H27" s="108"/>
      <c r="I27" s="119"/>
      <c r="J27" s="129"/>
      <c r="K27" s="119"/>
      <c r="L27" s="119"/>
      <c r="M27" s="119"/>
      <c r="N27" s="119"/>
      <c r="O27" s="119"/>
      <c r="P27" s="119"/>
      <c r="Q27" s="119"/>
    </row>
    <row r="28" spans="2:17" ht="30.75" thickBot="1" x14ac:dyDescent="0.3">
      <c r="B28" s="123" t="s">
        <v>206</v>
      </c>
      <c r="C28" s="507" t="s">
        <v>561</v>
      </c>
      <c r="D28" s="508"/>
      <c r="E28" s="508"/>
      <c r="F28" s="508"/>
      <c r="G28" s="509"/>
      <c r="H28" s="121" t="s">
        <v>499</v>
      </c>
      <c r="I28" s="119"/>
      <c r="J28" s="129"/>
      <c r="K28" s="119"/>
      <c r="L28" s="119"/>
      <c r="M28" s="119"/>
      <c r="N28" s="119"/>
      <c r="O28" s="119"/>
      <c r="P28" s="119"/>
      <c r="Q28" s="119"/>
    </row>
    <row r="29" spans="2:17" ht="15.75" thickBot="1" x14ac:dyDescent="0.3">
      <c r="B29" s="125"/>
      <c r="C29" s="120"/>
      <c r="D29" s="120"/>
      <c r="E29" s="120"/>
      <c r="F29" s="120"/>
      <c r="G29" s="126" t="s">
        <v>570</v>
      </c>
      <c r="H29" s="121"/>
      <c r="I29" s="119"/>
      <c r="J29" s="129"/>
      <c r="K29" s="119"/>
      <c r="L29" s="119"/>
      <c r="M29" s="119"/>
      <c r="N29" s="119"/>
      <c r="O29" s="119"/>
      <c r="P29" s="119"/>
      <c r="Q29" s="119"/>
    </row>
    <row r="30" spans="2:17" ht="60" customHeight="1" thickBot="1" x14ac:dyDescent="0.3">
      <c r="B30" s="123" t="s">
        <v>207</v>
      </c>
      <c r="C30" s="514" t="s">
        <v>860</v>
      </c>
      <c r="D30" s="515"/>
      <c r="E30" s="129"/>
      <c r="F30" s="514" t="s">
        <v>861</v>
      </c>
      <c r="G30" s="515"/>
      <c r="H30" s="121" t="s">
        <v>500</v>
      </c>
      <c r="I30" s="119"/>
      <c r="J30" s="129"/>
      <c r="K30" s="119"/>
      <c r="L30" s="119"/>
      <c r="M30" s="119"/>
      <c r="N30" s="119"/>
      <c r="O30" s="119"/>
      <c r="P30" s="119"/>
      <c r="Q30" s="119"/>
    </row>
    <row r="31" spans="2:17" ht="15.75" thickBot="1" x14ac:dyDescent="0.3">
      <c r="B31" s="125"/>
      <c r="C31" s="120"/>
      <c r="D31" s="120"/>
      <c r="E31" s="120"/>
      <c r="F31" s="120"/>
      <c r="G31" s="120"/>
      <c r="H31" s="121"/>
      <c r="I31" s="119"/>
      <c r="J31" s="129"/>
      <c r="K31" s="119"/>
      <c r="L31" s="119"/>
      <c r="M31" s="119"/>
      <c r="N31" s="119"/>
      <c r="O31" s="119"/>
      <c r="P31" s="119"/>
      <c r="Q31" s="119"/>
    </row>
    <row r="32" spans="2:17" ht="60.75" thickBot="1" x14ac:dyDescent="0.3">
      <c r="B32" s="123" t="s">
        <v>507</v>
      </c>
      <c r="C32" s="507" t="s">
        <v>859</v>
      </c>
      <c r="D32" s="530"/>
      <c r="E32" s="530"/>
      <c r="F32" s="530"/>
      <c r="G32" s="531"/>
      <c r="H32" s="121" t="s">
        <v>501</v>
      </c>
      <c r="I32" s="119"/>
      <c r="J32" s="129"/>
      <c r="K32" s="119"/>
      <c r="L32" s="119"/>
      <c r="M32" s="119"/>
      <c r="N32" s="119"/>
      <c r="O32" s="119"/>
      <c r="P32" s="119"/>
      <c r="Q32" s="119"/>
    </row>
    <row r="33" spans="2:17" ht="15.75" thickBot="1" x14ac:dyDescent="0.3">
      <c r="B33" s="131"/>
      <c r="C33" s="520"/>
      <c r="D33" s="520"/>
      <c r="E33" s="520"/>
      <c r="F33" s="520"/>
      <c r="G33" s="520"/>
      <c r="H33" s="121"/>
      <c r="I33" s="119"/>
      <c r="J33" s="129"/>
      <c r="K33" s="119"/>
      <c r="L33" s="119"/>
      <c r="M33" s="119"/>
      <c r="N33" s="119"/>
      <c r="O33" s="119"/>
      <c r="P33" s="119"/>
      <c r="Q33" s="119"/>
    </row>
    <row r="34" spans="2:17" ht="62.25" customHeight="1" thickBot="1" x14ac:dyDescent="0.3">
      <c r="B34" s="132" t="s">
        <v>208</v>
      </c>
      <c r="C34" s="133" t="s">
        <v>741</v>
      </c>
      <c r="D34" s="129"/>
      <c r="E34" s="133"/>
      <c r="F34" s="120"/>
      <c r="G34" s="133"/>
      <c r="H34" s="134"/>
      <c r="I34" s="119"/>
      <c r="J34" s="129"/>
      <c r="K34" s="119"/>
      <c r="L34" s="119"/>
      <c r="M34" s="119"/>
      <c r="N34" s="119"/>
      <c r="O34" s="119"/>
      <c r="P34" s="119"/>
      <c r="Q34" s="119"/>
    </row>
    <row r="35" spans="2:17" ht="15.75" thickBot="1" x14ac:dyDescent="0.3">
      <c r="B35" s="136"/>
      <c r="C35" s="120"/>
      <c r="D35" s="120"/>
      <c r="E35" s="120"/>
      <c r="F35" s="120"/>
      <c r="G35" s="120"/>
      <c r="H35" s="108"/>
      <c r="I35" s="119"/>
      <c r="J35" s="129"/>
      <c r="K35" s="119"/>
      <c r="L35" s="119"/>
      <c r="M35" s="119"/>
      <c r="N35" s="119"/>
      <c r="O35" s="119"/>
      <c r="P35" s="119"/>
      <c r="Q35" s="119"/>
    </row>
    <row r="36" spans="2:17" ht="29.25" thickBot="1" x14ac:dyDescent="0.3">
      <c r="B36" s="137" t="s">
        <v>209</v>
      </c>
      <c r="C36" s="133"/>
      <c r="D36" s="120"/>
      <c r="E36" s="133"/>
      <c r="F36" s="120"/>
      <c r="G36" s="133"/>
      <c r="H36" s="120"/>
      <c r="I36" s="119"/>
      <c r="J36" s="129"/>
      <c r="K36" s="119"/>
      <c r="L36" s="119"/>
      <c r="M36" s="119"/>
      <c r="N36" s="119"/>
      <c r="O36" s="119"/>
      <c r="P36" s="119"/>
      <c r="Q36" s="119"/>
    </row>
    <row r="37" spans="2:17" x14ac:dyDescent="0.25">
      <c r="B37" s="120"/>
      <c r="C37" s="130"/>
      <c r="D37" s="130"/>
      <c r="E37" s="130"/>
      <c r="F37" s="130"/>
      <c r="G37" s="130"/>
      <c r="H37" s="108"/>
      <c r="I37" s="119"/>
      <c r="J37" s="129"/>
      <c r="K37" s="119"/>
      <c r="L37" s="119"/>
      <c r="M37" s="119"/>
      <c r="N37" s="119"/>
      <c r="O37" s="119"/>
      <c r="P37" s="119"/>
      <c r="Q37" s="119"/>
    </row>
    <row r="38" spans="2:17" ht="27" customHeight="1" thickBot="1" x14ac:dyDescent="0.3">
      <c r="B38" s="521" t="s">
        <v>503</v>
      </c>
      <c r="C38" s="521"/>
      <c r="D38" s="521"/>
      <c r="E38" s="521"/>
      <c r="F38" s="521"/>
      <c r="G38" s="521"/>
      <c r="H38" s="108"/>
      <c r="I38" s="534" t="s">
        <v>589</v>
      </c>
      <c r="J38" s="534"/>
      <c r="K38" s="119"/>
      <c r="L38" s="119"/>
      <c r="M38" s="119"/>
      <c r="N38" s="119"/>
      <c r="O38" s="119"/>
      <c r="P38" s="119"/>
      <c r="Q38" s="119"/>
    </row>
    <row r="39" spans="2:17" x14ac:dyDescent="0.25">
      <c r="B39" s="522" t="s">
        <v>502</v>
      </c>
      <c r="C39" s="522"/>
      <c r="D39" s="522"/>
      <c r="E39" s="522"/>
      <c r="F39" s="522"/>
      <c r="G39" s="522"/>
      <c r="H39" s="108"/>
      <c r="I39" s="140" t="s">
        <v>590</v>
      </c>
      <c r="J39" s="432" t="s">
        <v>591</v>
      </c>
      <c r="K39" s="119"/>
      <c r="L39" s="119"/>
      <c r="M39" s="119"/>
      <c r="N39" s="119"/>
      <c r="O39" s="119"/>
      <c r="P39" s="119"/>
      <c r="Q39" s="119"/>
    </row>
    <row r="40" spans="2:17" ht="28.5" customHeight="1" thickBot="1" x14ac:dyDescent="0.3">
      <c r="B40" s="522" t="str">
        <f>IF(OR(C28="",C30="",F30="",C32=""),"",CONCATENATE($E$2," ",C28," ",$E$3," *",C30," *",F30,", ",$E$4," ",$C32))</f>
        <v xml:space="preserve"> Económica y Reputacional  *lo que puede derivar en sanciones legales, gastos económicos no previstos en caso de un accidente   *y deterioro de la imagen institucional.,   vincular a un estudiante en calidad de pasante sin estar debidamente afiliado a la Administradora de Riesgos</v>
      </c>
      <c r="C40" s="522"/>
      <c r="D40" s="522"/>
      <c r="E40" s="522"/>
      <c r="F40" s="522"/>
      <c r="G40" s="522"/>
      <c r="H40" s="108"/>
      <c r="I40" s="141" t="s">
        <v>627</v>
      </c>
      <c r="J40" s="433" t="s">
        <v>631</v>
      </c>
      <c r="K40" s="119"/>
      <c r="L40" s="119"/>
      <c r="M40" s="119"/>
      <c r="N40" s="119"/>
      <c r="O40" s="119"/>
      <c r="P40" s="119"/>
      <c r="Q40" s="119"/>
    </row>
    <row r="41" spans="2:17" x14ac:dyDescent="0.25">
      <c r="B41" s="120"/>
      <c r="C41" s="119"/>
      <c r="D41" s="119"/>
      <c r="E41" s="119"/>
      <c r="F41" s="119"/>
      <c r="G41" s="119"/>
      <c r="H41" s="108"/>
      <c r="I41" s="119"/>
      <c r="J41" s="129"/>
      <c r="K41" s="119"/>
      <c r="L41" s="119"/>
      <c r="M41" s="119"/>
      <c r="N41" s="119"/>
      <c r="O41" s="119"/>
      <c r="P41" s="119"/>
      <c r="Q41" s="119"/>
    </row>
    <row r="42" spans="2:17" x14ac:dyDescent="0.25">
      <c r="B42" s="120"/>
      <c r="C42" s="119"/>
      <c r="D42" s="119"/>
      <c r="E42" s="119"/>
      <c r="F42" s="119"/>
      <c r="G42" s="119"/>
      <c r="H42" s="108"/>
      <c r="I42" s="119"/>
      <c r="J42" s="129"/>
      <c r="K42" s="119"/>
      <c r="L42" s="119"/>
      <c r="M42" s="119"/>
      <c r="N42" s="119"/>
      <c r="O42" s="119"/>
      <c r="P42" s="119"/>
      <c r="Q42" s="119"/>
    </row>
    <row r="43" spans="2:17" ht="20.25" customHeight="1" x14ac:dyDescent="0.25">
      <c r="B43" s="504" t="s">
        <v>532</v>
      </c>
      <c r="C43" s="505"/>
      <c r="D43" s="505"/>
      <c r="E43" s="505"/>
      <c r="F43" s="505"/>
      <c r="G43" s="505"/>
      <c r="H43" s="108"/>
      <c r="I43" s="119"/>
      <c r="J43" s="129"/>
      <c r="K43" s="119"/>
      <c r="L43" s="119"/>
      <c r="M43" s="119"/>
      <c r="N43" s="119"/>
      <c r="O43" s="119"/>
      <c r="P43" s="119"/>
      <c r="Q43" s="119"/>
    </row>
    <row r="44" spans="2:17" x14ac:dyDescent="0.25">
      <c r="B44" s="506" t="s">
        <v>205</v>
      </c>
      <c r="C44" s="506"/>
      <c r="D44" s="506"/>
      <c r="E44" s="506"/>
      <c r="F44" s="506"/>
      <c r="G44" s="506"/>
      <c r="H44" s="108"/>
      <c r="I44" s="119"/>
      <c r="J44" s="129"/>
      <c r="K44" s="119"/>
      <c r="L44" s="119"/>
      <c r="M44" s="119"/>
      <c r="N44" s="119"/>
      <c r="O44" s="119"/>
      <c r="P44" s="119"/>
      <c r="Q44" s="119"/>
    </row>
    <row r="45" spans="2:17" ht="15.75" thickBot="1" x14ac:dyDescent="0.3">
      <c r="B45" s="120"/>
      <c r="C45" s="122" t="s">
        <v>508</v>
      </c>
      <c r="D45" s="119"/>
      <c r="E45" s="119"/>
      <c r="F45" s="119"/>
      <c r="G45" s="119"/>
      <c r="H45" s="108"/>
      <c r="I45" s="119"/>
      <c r="J45" s="129"/>
      <c r="K45" s="119"/>
      <c r="L45" s="119"/>
      <c r="M45" s="119"/>
      <c r="N45" s="119"/>
      <c r="O45" s="119"/>
      <c r="P45" s="119"/>
      <c r="Q45" s="119"/>
    </row>
    <row r="46" spans="2:17" ht="30.75" thickBot="1" x14ac:dyDescent="0.3">
      <c r="B46" s="123" t="s">
        <v>206</v>
      </c>
      <c r="C46" s="507" t="s">
        <v>254</v>
      </c>
      <c r="D46" s="508"/>
      <c r="E46" s="508"/>
      <c r="F46" s="508"/>
      <c r="G46" s="509"/>
      <c r="H46" s="121" t="s">
        <v>499</v>
      </c>
      <c r="I46" s="119"/>
      <c r="J46" s="129"/>
      <c r="K46" s="119"/>
      <c r="L46" s="119"/>
      <c r="M46" s="119"/>
      <c r="N46" s="119"/>
      <c r="O46" s="119"/>
      <c r="P46" s="119"/>
      <c r="Q46" s="119"/>
    </row>
    <row r="47" spans="2:17" ht="15.75" thickBot="1" x14ac:dyDescent="0.3">
      <c r="B47" s="125"/>
      <c r="C47" s="120"/>
      <c r="D47" s="120"/>
      <c r="E47" s="120"/>
      <c r="F47" s="120"/>
      <c r="G47" s="126" t="s">
        <v>570</v>
      </c>
      <c r="H47" s="121"/>
      <c r="I47" s="119"/>
      <c r="J47" s="129"/>
      <c r="K47" s="119"/>
      <c r="L47" s="119"/>
      <c r="M47" s="119"/>
      <c r="N47" s="119"/>
      <c r="O47" s="119"/>
      <c r="P47" s="119"/>
      <c r="Q47" s="119"/>
    </row>
    <row r="48" spans="2:17" ht="45.75" thickBot="1" x14ac:dyDescent="0.3">
      <c r="B48" s="123" t="s">
        <v>207</v>
      </c>
      <c r="C48" s="514" t="s">
        <v>863</v>
      </c>
      <c r="D48" s="515"/>
      <c r="E48" s="120"/>
      <c r="F48" s="514" t="s">
        <v>864</v>
      </c>
      <c r="G48" s="515"/>
      <c r="H48" s="121" t="s">
        <v>500</v>
      </c>
      <c r="I48" s="119"/>
      <c r="J48" s="129"/>
      <c r="K48" s="119"/>
      <c r="L48" s="119"/>
      <c r="M48" s="119"/>
      <c r="N48" s="119"/>
      <c r="O48" s="119"/>
      <c r="P48" s="119"/>
      <c r="Q48" s="119"/>
    </row>
    <row r="49" spans="2:17" ht="15.75" thickBot="1" x14ac:dyDescent="0.3">
      <c r="B49" s="125"/>
      <c r="C49" s="120"/>
      <c r="D49" s="120"/>
      <c r="E49" s="120"/>
      <c r="F49" s="120"/>
      <c r="G49" s="120"/>
      <c r="H49" s="121"/>
      <c r="I49" s="119"/>
      <c r="J49" s="129"/>
      <c r="K49" s="119"/>
      <c r="L49" s="119"/>
      <c r="M49" s="119"/>
      <c r="N49" s="119"/>
      <c r="O49" s="119"/>
      <c r="P49" s="119"/>
      <c r="Q49" s="119"/>
    </row>
    <row r="50" spans="2:17" ht="60.75" thickBot="1" x14ac:dyDescent="0.3">
      <c r="B50" s="123" t="s">
        <v>507</v>
      </c>
      <c r="C50" s="507" t="s">
        <v>862</v>
      </c>
      <c r="D50" s="530"/>
      <c r="E50" s="530"/>
      <c r="F50" s="530"/>
      <c r="G50" s="531"/>
      <c r="H50" s="121" t="s">
        <v>501</v>
      </c>
      <c r="I50" s="119"/>
      <c r="J50" s="129"/>
      <c r="K50" s="119"/>
      <c r="L50" s="119"/>
      <c r="M50" s="119"/>
      <c r="N50" s="119"/>
      <c r="O50" s="119"/>
      <c r="P50" s="119"/>
      <c r="Q50" s="119"/>
    </row>
    <row r="51" spans="2:17" ht="15.75" thickBot="1" x14ac:dyDescent="0.3">
      <c r="B51" s="131"/>
      <c r="C51" s="516"/>
      <c r="D51" s="516"/>
      <c r="E51" s="516"/>
      <c r="F51" s="516"/>
      <c r="G51" s="516"/>
      <c r="H51" s="121"/>
      <c r="I51" s="119"/>
      <c r="J51" s="129"/>
      <c r="K51" s="119"/>
      <c r="L51" s="119"/>
      <c r="M51" s="119"/>
      <c r="N51" s="119"/>
      <c r="O51" s="119"/>
      <c r="P51" s="119"/>
      <c r="Q51" s="119"/>
    </row>
    <row r="52" spans="2:17" ht="67.5" customHeight="1" thickBot="1" x14ac:dyDescent="0.3">
      <c r="B52" s="132" t="s">
        <v>208</v>
      </c>
      <c r="C52" s="383" t="s">
        <v>742</v>
      </c>
      <c r="D52" s="28"/>
      <c r="E52" s="383" t="s">
        <v>743</v>
      </c>
      <c r="F52" s="129"/>
      <c r="G52" s="142"/>
      <c r="H52" s="134"/>
      <c r="I52" s="119"/>
      <c r="J52" s="129"/>
      <c r="K52" s="119"/>
      <c r="L52" s="119"/>
      <c r="M52" s="119"/>
      <c r="N52" s="119"/>
      <c r="O52" s="119"/>
      <c r="P52" s="119"/>
      <c r="Q52" s="119"/>
    </row>
    <row r="53" spans="2:17" ht="15.75" thickBot="1" x14ac:dyDescent="0.3">
      <c r="B53" s="136"/>
      <c r="C53" s="129"/>
      <c r="D53" s="129"/>
      <c r="E53" s="129"/>
      <c r="F53" s="129"/>
      <c r="G53" s="129"/>
      <c r="H53" s="108"/>
      <c r="I53" s="119"/>
      <c r="J53" s="129"/>
      <c r="K53" s="119"/>
      <c r="L53" s="119"/>
      <c r="M53" s="119"/>
      <c r="N53" s="119"/>
      <c r="O53" s="119"/>
      <c r="P53" s="119"/>
      <c r="Q53" s="119"/>
    </row>
    <row r="54" spans="2:17" ht="29.25" thickBot="1" x14ac:dyDescent="0.3">
      <c r="B54" s="137" t="s">
        <v>209</v>
      </c>
      <c r="C54" s="133"/>
      <c r="D54" s="129"/>
      <c r="E54" s="133"/>
      <c r="F54" s="129"/>
      <c r="G54" s="133"/>
      <c r="H54" s="108"/>
      <c r="I54" s="119"/>
      <c r="J54" s="129"/>
      <c r="K54" s="119"/>
      <c r="L54" s="119"/>
      <c r="M54" s="119"/>
      <c r="N54" s="119"/>
      <c r="O54" s="119"/>
      <c r="P54" s="119"/>
      <c r="Q54" s="119"/>
    </row>
    <row r="55" spans="2:17" x14ac:dyDescent="0.25">
      <c r="B55" s="120"/>
      <c r="C55" s="130"/>
      <c r="D55" s="130"/>
      <c r="E55" s="130"/>
      <c r="F55" s="130"/>
      <c r="G55" s="130"/>
      <c r="H55" s="108"/>
      <c r="I55" s="119"/>
      <c r="J55" s="129"/>
      <c r="K55" s="119"/>
      <c r="L55" s="119"/>
      <c r="M55" s="119"/>
      <c r="N55" s="119"/>
      <c r="O55" s="119"/>
      <c r="P55" s="119"/>
      <c r="Q55" s="119"/>
    </row>
    <row r="56" spans="2:17" ht="24.75" customHeight="1" thickBot="1" x14ac:dyDescent="0.3">
      <c r="B56" s="521" t="s">
        <v>503</v>
      </c>
      <c r="C56" s="521"/>
      <c r="D56" s="521"/>
      <c r="E56" s="521"/>
      <c r="F56" s="521"/>
      <c r="G56" s="521"/>
      <c r="H56" s="108"/>
      <c r="I56" s="534" t="s">
        <v>589</v>
      </c>
      <c r="J56" s="534"/>
      <c r="K56" s="119"/>
      <c r="L56" s="119"/>
      <c r="M56" s="119"/>
      <c r="N56" s="119"/>
      <c r="O56" s="119"/>
      <c r="P56" s="119"/>
      <c r="Q56" s="119"/>
    </row>
    <row r="57" spans="2:17" ht="42" customHeight="1" x14ac:dyDescent="0.25">
      <c r="B57" s="522" t="str">
        <f>IF(OR(C46="",C48="",F48="",C50=""),"",CONCATENATE($E$2," ",C46," ",$E$3," *",C48," *",F48,", ",$E$4," ",$C50))</f>
        <v xml:space="preserve"> Económica  *lo que puede generar sanciones por parte de los entes de control * y exponer a la organización a sanciones disciplinarias o de tipo judicial.,   vincular estudiantes en calidad de practicantes sin realizar una verificación previa del cumplimiento de los requisitos legales</v>
      </c>
      <c r="C57" s="522"/>
      <c r="D57" s="522"/>
      <c r="E57" s="522"/>
      <c r="F57" s="522"/>
      <c r="G57" s="522"/>
      <c r="H57" s="108"/>
      <c r="I57" s="140" t="s">
        <v>590</v>
      </c>
      <c r="J57" s="432" t="s">
        <v>591</v>
      </c>
      <c r="K57" s="119"/>
      <c r="L57" s="119"/>
      <c r="M57" s="119"/>
      <c r="N57" s="119"/>
      <c r="O57" s="119"/>
      <c r="P57" s="119"/>
      <c r="Q57" s="119"/>
    </row>
    <row r="58" spans="2:17" ht="29.25" thickBot="1" x14ac:dyDescent="0.3">
      <c r="B58" s="533"/>
      <c r="C58" s="533"/>
      <c r="D58" s="533"/>
      <c r="E58" s="533"/>
      <c r="F58" s="533"/>
      <c r="G58" s="533"/>
      <c r="H58" s="108"/>
      <c r="I58" s="141" t="s">
        <v>627</v>
      </c>
      <c r="J58" s="433" t="s">
        <v>631</v>
      </c>
      <c r="K58" s="119"/>
      <c r="L58" s="119"/>
      <c r="M58" s="119"/>
      <c r="N58" s="119"/>
      <c r="O58" s="119"/>
      <c r="P58" s="119"/>
      <c r="Q58" s="119"/>
    </row>
    <row r="59" spans="2:17" x14ac:dyDescent="0.25">
      <c r="B59" s="120"/>
      <c r="C59" s="119"/>
      <c r="D59" s="119"/>
      <c r="E59" s="119"/>
      <c r="F59" s="119"/>
      <c r="G59" s="119"/>
      <c r="H59" s="108"/>
      <c r="I59" s="119"/>
      <c r="J59" s="129"/>
      <c r="K59" s="119"/>
      <c r="L59" s="119"/>
      <c r="M59" s="119"/>
      <c r="N59" s="119"/>
      <c r="O59" s="119"/>
      <c r="P59" s="119"/>
      <c r="Q59" s="119"/>
    </row>
    <row r="60" spans="2:17" ht="20.25" customHeight="1" x14ac:dyDescent="0.25">
      <c r="B60" s="504" t="s">
        <v>533</v>
      </c>
      <c r="C60" s="505"/>
      <c r="D60" s="505"/>
      <c r="E60" s="505"/>
      <c r="F60" s="505"/>
      <c r="G60" s="505"/>
      <c r="H60" s="108"/>
      <c r="I60" s="119"/>
      <c r="J60" s="129"/>
      <c r="K60" s="119"/>
      <c r="L60" s="119"/>
      <c r="M60" s="119"/>
      <c r="N60" s="119"/>
      <c r="O60" s="119"/>
      <c r="P60" s="119"/>
      <c r="Q60" s="119"/>
    </row>
    <row r="61" spans="2:17" x14ac:dyDescent="0.25">
      <c r="B61" s="506" t="s">
        <v>205</v>
      </c>
      <c r="C61" s="506"/>
      <c r="D61" s="506"/>
      <c r="E61" s="506"/>
      <c r="F61" s="506"/>
      <c r="G61" s="506"/>
      <c r="H61" s="108"/>
      <c r="I61" s="119"/>
      <c r="J61" s="129"/>
      <c r="K61" s="119"/>
      <c r="L61" s="119"/>
      <c r="M61" s="119"/>
      <c r="N61" s="119"/>
      <c r="O61" s="119"/>
      <c r="P61" s="119"/>
      <c r="Q61" s="119"/>
    </row>
    <row r="62" spans="2:17" ht="15.75" thickBot="1" x14ac:dyDescent="0.3">
      <c r="B62" s="120"/>
      <c r="C62" s="122" t="s">
        <v>508</v>
      </c>
      <c r="D62" s="119"/>
      <c r="E62" s="119"/>
      <c r="F62" s="119"/>
      <c r="G62" s="119"/>
      <c r="H62" s="108"/>
      <c r="I62" s="119"/>
      <c r="J62" s="129"/>
      <c r="K62" s="119"/>
      <c r="L62" s="119"/>
      <c r="M62" s="119"/>
      <c r="N62" s="119"/>
      <c r="O62" s="119"/>
      <c r="P62" s="119"/>
      <c r="Q62" s="119"/>
    </row>
    <row r="63" spans="2:17" ht="30.75" thickBot="1" x14ac:dyDescent="0.3">
      <c r="B63" s="123" t="s">
        <v>206</v>
      </c>
      <c r="C63" s="507" t="s">
        <v>561</v>
      </c>
      <c r="D63" s="508"/>
      <c r="E63" s="508"/>
      <c r="F63" s="508"/>
      <c r="G63" s="509"/>
      <c r="H63" s="121" t="s">
        <v>499</v>
      </c>
      <c r="I63" s="119"/>
      <c r="J63" s="129"/>
      <c r="K63" s="119"/>
      <c r="L63" s="119"/>
      <c r="M63" s="119"/>
      <c r="N63" s="119"/>
      <c r="O63" s="119"/>
      <c r="P63" s="119"/>
      <c r="Q63" s="119"/>
    </row>
    <row r="64" spans="2:17" ht="15.75" thickBot="1" x14ac:dyDescent="0.3">
      <c r="B64" s="125"/>
      <c r="C64" s="120"/>
      <c r="D64" s="120"/>
      <c r="E64" s="120"/>
      <c r="F64" s="120"/>
      <c r="G64" s="126" t="s">
        <v>570</v>
      </c>
      <c r="H64" s="121"/>
      <c r="I64" s="119"/>
      <c r="J64" s="129"/>
      <c r="K64" s="119"/>
      <c r="L64" s="119"/>
      <c r="M64" s="119"/>
      <c r="N64" s="119"/>
      <c r="O64" s="119"/>
      <c r="P64" s="119"/>
      <c r="Q64" s="119"/>
    </row>
    <row r="65" spans="2:17" ht="45.75" thickBot="1" x14ac:dyDescent="0.3">
      <c r="B65" s="123" t="s">
        <v>207</v>
      </c>
      <c r="C65" s="514" t="s">
        <v>866</v>
      </c>
      <c r="D65" s="515"/>
      <c r="E65" s="120"/>
      <c r="F65" s="514" t="s">
        <v>867</v>
      </c>
      <c r="G65" s="515"/>
      <c r="H65" s="121" t="s">
        <v>500</v>
      </c>
      <c r="I65" s="119"/>
      <c r="J65" s="129"/>
      <c r="K65" s="119"/>
      <c r="L65" s="119"/>
      <c r="M65" s="119"/>
      <c r="N65" s="119"/>
      <c r="O65" s="119"/>
      <c r="P65" s="119"/>
      <c r="Q65" s="119"/>
    </row>
    <row r="66" spans="2:17" ht="15.75" thickBot="1" x14ac:dyDescent="0.3">
      <c r="B66" s="125"/>
      <c r="C66" s="120"/>
      <c r="D66" s="120"/>
      <c r="E66" s="120"/>
      <c r="F66" s="120"/>
      <c r="G66" s="120"/>
      <c r="H66" s="121"/>
      <c r="I66" s="119"/>
      <c r="J66" s="129"/>
      <c r="K66" s="119"/>
      <c r="L66" s="119"/>
      <c r="M66" s="119"/>
      <c r="N66" s="119"/>
      <c r="O66" s="119"/>
      <c r="P66" s="119"/>
      <c r="Q66" s="119"/>
    </row>
    <row r="67" spans="2:17" ht="60.75" thickBot="1" x14ac:dyDescent="0.3">
      <c r="B67" s="123" t="s">
        <v>507</v>
      </c>
      <c r="C67" s="514" t="s">
        <v>865</v>
      </c>
      <c r="D67" s="532"/>
      <c r="E67" s="532"/>
      <c r="F67" s="532"/>
      <c r="G67" s="515"/>
      <c r="H67" s="121" t="s">
        <v>501</v>
      </c>
      <c r="I67" s="119"/>
      <c r="J67" s="129"/>
      <c r="K67" s="119"/>
      <c r="L67" s="119"/>
      <c r="M67" s="119"/>
      <c r="N67" s="119"/>
      <c r="O67" s="119"/>
      <c r="P67" s="119"/>
      <c r="Q67" s="119"/>
    </row>
    <row r="68" spans="2:17" ht="15.75" thickBot="1" x14ac:dyDescent="0.3">
      <c r="B68" s="131"/>
      <c r="C68" s="520"/>
      <c r="D68" s="520"/>
      <c r="E68" s="520"/>
      <c r="F68" s="520"/>
      <c r="G68" s="520"/>
      <c r="H68" s="121"/>
      <c r="I68" s="119"/>
      <c r="J68" s="129"/>
      <c r="K68" s="119"/>
      <c r="L68" s="119"/>
      <c r="M68" s="119"/>
      <c r="N68" s="119"/>
      <c r="O68" s="119"/>
      <c r="P68" s="119"/>
      <c r="Q68" s="119"/>
    </row>
    <row r="69" spans="2:17" ht="61.5" customHeight="1" thickBot="1" x14ac:dyDescent="0.3">
      <c r="B69" s="132" t="s">
        <v>208</v>
      </c>
      <c r="C69" s="383" t="s">
        <v>717</v>
      </c>
      <c r="D69" s="33"/>
      <c r="E69" s="383" t="s">
        <v>719</v>
      </c>
      <c r="F69" s="33"/>
      <c r="G69" s="383" t="s">
        <v>744</v>
      </c>
      <c r="H69" s="134"/>
      <c r="I69" s="119"/>
      <c r="J69" s="129"/>
      <c r="K69" s="119"/>
      <c r="L69" s="119"/>
      <c r="M69" s="119"/>
      <c r="N69" s="119"/>
      <c r="O69" s="119"/>
      <c r="P69" s="119"/>
      <c r="Q69" s="119"/>
    </row>
    <row r="70" spans="2:17" ht="15.75" thickBot="1" x14ac:dyDescent="0.3">
      <c r="B70" s="136"/>
      <c r="C70" s="129"/>
      <c r="D70" s="129"/>
      <c r="E70" s="129"/>
      <c r="F70" s="129"/>
      <c r="G70" s="129"/>
      <c r="H70" s="108"/>
      <c r="I70" s="119"/>
      <c r="J70" s="129"/>
      <c r="K70" s="119"/>
      <c r="L70" s="119"/>
      <c r="M70" s="119"/>
      <c r="N70" s="119"/>
      <c r="O70" s="119"/>
      <c r="P70" s="119"/>
      <c r="Q70" s="119"/>
    </row>
    <row r="71" spans="2:17" ht="29.25" thickBot="1" x14ac:dyDescent="0.3">
      <c r="B71" s="137" t="s">
        <v>209</v>
      </c>
      <c r="C71" s="133"/>
      <c r="D71" s="129"/>
      <c r="E71" s="133"/>
      <c r="F71" s="129"/>
      <c r="G71" s="133"/>
      <c r="H71" s="108"/>
      <c r="I71" s="119"/>
      <c r="J71" s="129"/>
      <c r="K71" s="119"/>
      <c r="L71" s="119"/>
      <c r="M71" s="119"/>
      <c r="N71" s="119"/>
      <c r="O71" s="119"/>
      <c r="P71" s="119"/>
      <c r="Q71" s="119"/>
    </row>
    <row r="72" spans="2:17" x14ac:dyDescent="0.25">
      <c r="B72" s="136"/>
      <c r="C72" s="144"/>
      <c r="D72" s="144"/>
      <c r="E72" s="144"/>
      <c r="F72" s="144"/>
      <c r="G72" s="144"/>
      <c r="H72" s="108"/>
      <c r="I72" s="119"/>
      <c r="J72" s="129"/>
      <c r="K72" s="119"/>
      <c r="L72" s="119"/>
      <c r="M72" s="119"/>
      <c r="N72" s="119"/>
      <c r="O72" s="119"/>
      <c r="P72" s="119"/>
      <c r="Q72" s="119"/>
    </row>
    <row r="73" spans="2:17" ht="31.5" customHeight="1" thickBot="1" x14ac:dyDescent="0.3">
      <c r="B73" s="521" t="s">
        <v>503</v>
      </c>
      <c r="C73" s="521"/>
      <c r="D73" s="521"/>
      <c r="E73" s="521"/>
      <c r="F73" s="521"/>
      <c r="G73" s="521"/>
      <c r="H73" s="108"/>
      <c r="I73" s="534" t="s">
        <v>589</v>
      </c>
      <c r="J73" s="534"/>
      <c r="K73" s="119"/>
      <c r="L73" s="119"/>
      <c r="M73" s="119"/>
      <c r="N73" s="119"/>
      <c r="O73" s="119"/>
      <c r="P73" s="119"/>
      <c r="Q73" s="119"/>
    </row>
    <row r="74" spans="2:17" ht="42.75" customHeight="1" x14ac:dyDescent="0.25">
      <c r="B74" s="522" t="str">
        <f>IF(OR(C63="",C65="",F65="",C67=""),"",CONCATENATE($E$2," ",C63," ",$E$3," *",C65," *",F65,", ",$E$4," ",$C67))</f>
        <v xml:space="preserve"> Económica y Reputacional  *negación de cobertura por parte de la ARL * y sanciones legales, reputacional, económicas ,  omisión de reporte adecuadamente a la ARL (Administradora de Riesgos Laborales) aquellas actividades, programas o desplazamientos que involucren un alto nivel de riesgo para los trabajadores"</v>
      </c>
      <c r="C74" s="522"/>
      <c r="D74" s="522"/>
      <c r="E74" s="522"/>
      <c r="F74" s="522"/>
      <c r="G74" s="522"/>
      <c r="H74" s="108"/>
      <c r="I74" s="140" t="s">
        <v>590</v>
      </c>
      <c r="J74" s="432" t="s">
        <v>591</v>
      </c>
      <c r="K74" s="119"/>
      <c r="L74" s="119"/>
      <c r="M74" s="119"/>
      <c r="N74" s="119"/>
      <c r="O74" s="119"/>
      <c r="P74" s="119"/>
      <c r="Q74" s="119"/>
    </row>
    <row r="75" spans="2:17" ht="29.25" thickBot="1" x14ac:dyDescent="0.3">
      <c r="B75" s="533"/>
      <c r="C75" s="533"/>
      <c r="D75" s="533"/>
      <c r="E75" s="533"/>
      <c r="F75" s="533"/>
      <c r="G75" s="533"/>
      <c r="H75" s="108"/>
      <c r="I75" s="141" t="s">
        <v>627</v>
      </c>
      <c r="J75" s="433" t="s">
        <v>631</v>
      </c>
      <c r="K75" s="119"/>
      <c r="L75" s="119"/>
      <c r="M75" s="119"/>
      <c r="N75" s="119"/>
      <c r="O75" s="119"/>
      <c r="P75" s="119"/>
      <c r="Q75" s="119"/>
    </row>
    <row r="76" spans="2:17" x14ac:dyDescent="0.25">
      <c r="B76" s="120"/>
      <c r="C76" s="119"/>
      <c r="D76" s="119"/>
      <c r="E76" s="119"/>
      <c r="F76" s="119"/>
      <c r="G76" s="119"/>
      <c r="H76" s="108"/>
      <c r="I76" s="119"/>
      <c r="J76" s="129"/>
      <c r="K76" s="119"/>
      <c r="L76" s="119"/>
      <c r="M76" s="119"/>
      <c r="N76" s="119"/>
      <c r="O76" s="119"/>
      <c r="P76" s="119"/>
      <c r="Q76" s="119"/>
    </row>
    <row r="77" spans="2:17" ht="20.25" x14ac:dyDescent="0.25">
      <c r="B77" s="504" t="s">
        <v>534</v>
      </c>
      <c r="C77" s="505"/>
      <c r="D77" s="505"/>
      <c r="E77" s="505"/>
      <c r="F77" s="505"/>
      <c r="G77" s="505"/>
      <c r="H77" s="108"/>
      <c r="I77" s="119"/>
      <c r="J77" s="129"/>
      <c r="K77" s="119"/>
      <c r="L77" s="119"/>
      <c r="M77" s="119"/>
      <c r="N77" s="119"/>
      <c r="O77" s="119"/>
      <c r="P77" s="119"/>
      <c r="Q77" s="119"/>
    </row>
    <row r="78" spans="2:17" x14ac:dyDescent="0.25">
      <c r="B78" s="506" t="s">
        <v>205</v>
      </c>
      <c r="C78" s="506"/>
      <c r="D78" s="506"/>
      <c r="E78" s="506"/>
      <c r="F78" s="506"/>
      <c r="G78" s="506"/>
      <c r="H78" s="108"/>
      <c r="I78" s="119"/>
      <c r="J78" s="129"/>
      <c r="K78" s="119"/>
      <c r="L78" s="119"/>
      <c r="M78" s="119"/>
      <c r="N78" s="119"/>
      <c r="O78" s="119"/>
      <c r="P78" s="119"/>
      <c r="Q78" s="119"/>
    </row>
    <row r="79" spans="2:17" ht="15.75" thickBot="1" x14ac:dyDescent="0.3">
      <c r="B79" s="120"/>
      <c r="C79" s="122" t="s">
        <v>508</v>
      </c>
      <c r="D79" s="119"/>
      <c r="E79" s="119"/>
      <c r="F79" s="119"/>
      <c r="G79" s="119"/>
      <c r="H79" s="108"/>
      <c r="I79" s="119"/>
      <c r="J79" s="129"/>
      <c r="K79" s="119"/>
      <c r="L79" s="119"/>
      <c r="M79" s="119"/>
      <c r="N79" s="119"/>
      <c r="O79" s="119"/>
      <c r="P79" s="119"/>
      <c r="Q79" s="119"/>
    </row>
    <row r="80" spans="2:17" ht="30.75" thickBot="1" x14ac:dyDescent="0.3">
      <c r="B80" s="123" t="s">
        <v>206</v>
      </c>
      <c r="C80" s="507" t="s">
        <v>254</v>
      </c>
      <c r="D80" s="508"/>
      <c r="E80" s="508"/>
      <c r="F80" s="508"/>
      <c r="G80" s="509"/>
      <c r="H80" s="121" t="s">
        <v>499</v>
      </c>
      <c r="I80" s="119"/>
      <c r="J80" s="129"/>
      <c r="K80" s="119"/>
      <c r="L80" s="119"/>
      <c r="M80" s="119"/>
      <c r="N80" s="119"/>
      <c r="O80" s="119"/>
      <c r="P80" s="119"/>
      <c r="Q80" s="119"/>
    </row>
    <row r="81" spans="2:17" ht="15.75" thickBot="1" x14ac:dyDescent="0.3">
      <c r="B81" s="125"/>
      <c r="C81" s="120"/>
      <c r="D81" s="120"/>
      <c r="E81" s="120"/>
      <c r="F81" s="120"/>
      <c r="G81" s="126" t="s">
        <v>570</v>
      </c>
      <c r="H81" s="121"/>
      <c r="I81" s="119"/>
      <c r="J81" s="129"/>
      <c r="K81" s="119"/>
      <c r="L81" s="119"/>
      <c r="M81" s="119"/>
      <c r="N81" s="119"/>
      <c r="O81" s="119"/>
      <c r="P81" s="119"/>
      <c r="Q81" s="119"/>
    </row>
    <row r="82" spans="2:17" ht="45.75" customHeight="1" thickBot="1" x14ac:dyDescent="0.3">
      <c r="B82" s="123" t="s">
        <v>207</v>
      </c>
      <c r="C82" s="512" t="s">
        <v>870</v>
      </c>
      <c r="D82" s="513"/>
      <c r="E82" s="120"/>
      <c r="F82" s="514" t="s">
        <v>871</v>
      </c>
      <c r="G82" s="511"/>
      <c r="H82" s="121" t="s">
        <v>500</v>
      </c>
      <c r="I82" s="119"/>
      <c r="J82" s="129"/>
      <c r="K82" s="119"/>
      <c r="L82" s="119"/>
      <c r="M82" s="119"/>
      <c r="N82" s="119"/>
      <c r="O82" s="119"/>
      <c r="P82" s="119"/>
      <c r="Q82" s="119"/>
    </row>
    <row r="83" spans="2:17" ht="15.75" thickBot="1" x14ac:dyDescent="0.3">
      <c r="B83" s="125"/>
      <c r="C83" s="120"/>
      <c r="D83" s="120"/>
      <c r="E83" s="120"/>
      <c r="F83" s="120"/>
      <c r="G83" s="120"/>
      <c r="H83" s="121"/>
      <c r="I83" s="119"/>
      <c r="J83" s="129"/>
      <c r="K83" s="119"/>
      <c r="L83" s="119"/>
      <c r="M83" s="119"/>
      <c r="N83" s="119"/>
      <c r="O83" s="119"/>
      <c r="P83" s="119"/>
      <c r="Q83" s="119"/>
    </row>
    <row r="84" spans="2:17" ht="60.75" customHeight="1" thickBot="1" x14ac:dyDescent="0.3">
      <c r="B84" s="123" t="s">
        <v>507</v>
      </c>
      <c r="C84" s="517" t="s">
        <v>869</v>
      </c>
      <c r="D84" s="518"/>
      <c r="E84" s="518"/>
      <c r="F84" s="518"/>
      <c r="G84" s="519"/>
      <c r="H84" s="121" t="s">
        <v>501</v>
      </c>
      <c r="I84" s="119"/>
      <c r="J84" s="129"/>
      <c r="K84" s="119"/>
      <c r="L84" s="119"/>
      <c r="M84" s="119"/>
      <c r="N84" s="119"/>
      <c r="O84" s="119"/>
      <c r="P84" s="119"/>
      <c r="Q84" s="119"/>
    </row>
    <row r="85" spans="2:17" ht="15.75" thickBot="1" x14ac:dyDescent="0.3">
      <c r="B85" s="131"/>
      <c r="C85" s="516"/>
      <c r="D85" s="516"/>
      <c r="E85" s="516"/>
      <c r="F85" s="516"/>
      <c r="G85" s="516"/>
      <c r="H85" s="121"/>
      <c r="I85" s="119"/>
      <c r="J85" s="129"/>
      <c r="K85" s="119"/>
      <c r="L85" s="119"/>
      <c r="M85" s="119"/>
      <c r="N85" s="119"/>
      <c r="O85" s="119"/>
      <c r="P85" s="119"/>
      <c r="Q85" s="119"/>
    </row>
    <row r="86" spans="2:17" ht="45.75" customHeight="1" thickBot="1" x14ac:dyDescent="0.3">
      <c r="B86" s="132" t="s">
        <v>208</v>
      </c>
      <c r="C86" s="384" t="s">
        <v>729</v>
      </c>
      <c r="D86" s="28"/>
      <c r="E86" s="383" t="s">
        <v>745</v>
      </c>
      <c r="F86" s="28"/>
      <c r="G86" s="383" t="s">
        <v>701</v>
      </c>
      <c r="H86" s="134"/>
      <c r="I86" s="119"/>
      <c r="J86" s="129"/>
      <c r="K86" s="119"/>
      <c r="L86" s="119"/>
      <c r="M86" s="119"/>
      <c r="N86" s="119"/>
      <c r="O86" s="119"/>
      <c r="P86" s="119"/>
      <c r="Q86" s="119"/>
    </row>
    <row r="87" spans="2:17" ht="15.75" thickBot="1" x14ac:dyDescent="0.3">
      <c r="B87" s="136"/>
      <c r="C87" s="129"/>
      <c r="D87" s="129"/>
      <c r="E87" s="129"/>
      <c r="F87" s="129"/>
      <c r="G87" s="129"/>
      <c r="H87" s="108"/>
      <c r="I87" s="119"/>
      <c r="J87" s="129"/>
      <c r="K87" s="119"/>
      <c r="L87" s="119"/>
      <c r="M87" s="119"/>
      <c r="N87" s="119"/>
      <c r="O87" s="119"/>
      <c r="P87" s="119"/>
      <c r="Q87" s="119"/>
    </row>
    <row r="88" spans="2:17" ht="29.25" thickBot="1" x14ac:dyDescent="0.3">
      <c r="B88" s="137" t="s">
        <v>209</v>
      </c>
      <c r="C88" s="133"/>
      <c r="D88" s="129"/>
      <c r="E88" s="133"/>
      <c r="F88" s="129"/>
      <c r="G88" s="133"/>
      <c r="H88" s="108"/>
      <c r="I88" s="119"/>
      <c r="J88" s="129"/>
      <c r="K88" s="119"/>
      <c r="L88" s="119"/>
      <c r="M88" s="119"/>
      <c r="N88" s="119"/>
      <c r="O88" s="119"/>
      <c r="P88" s="119"/>
      <c r="Q88" s="119"/>
    </row>
    <row r="89" spans="2:17" x14ac:dyDescent="0.25">
      <c r="B89" s="120"/>
      <c r="C89" s="130"/>
      <c r="D89" s="130"/>
      <c r="E89" s="130"/>
      <c r="F89" s="130"/>
      <c r="G89" s="130"/>
      <c r="H89" s="108"/>
      <c r="I89" s="119"/>
      <c r="J89" s="129"/>
      <c r="K89" s="119"/>
      <c r="L89" s="119"/>
      <c r="M89" s="119"/>
      <c r="N89" s="119"/>
      <c r="O89" s="119"/>
      <c r="P89" s="119"/>
      <c r="Q89" s="119"/>
    </row>
    <row r="90" spans="2:17" ht="25.5" customHeight="1" thickBot="1" x14ac:dyDescent="0.3">
      <c r="B90" s="521" t="s">
        <v>503</v>
      </c>
      <c r="C90" s="521"/>
      <c r="D90" s="521"/>
      <c r="E90" s="521"/>
      <c r="F90" s="521"/>
      <c r="G90" s="521"/>
      <c r="H90" s="108"/>
      <c r="I90" s="534" t="s">
        <v>589</v>
      </c>
      <c r="J90" s="534"/>
      <c r="K90" s="119"/>
      <c r="L90" s="119"/>
      <c r="M90" s="119"/>
      <c r="N90" s="119"/>
      <c r="O90" s="119"/>
      <c r="P90" s="119"/>
      <c r="Q90" s="119"/>
    </row>
    <row r="91" spans="2:17" ht="42" customHeight="1" x14ac:dyDescent="0.25">
      <c r="B91" s="522" t="str">
        <f>IF(OR(C80="",C82="",F82="",C84=""),"",CONCATENATE($E$2," ",C80," ",$E$3," *",C82," *",F82,", ",$E$4," ",$C84))</f>
        <v xml:space="preserve"> Económica  *lo que conlleva a la pérdida de recursos financieros invertidos  *y desactualización de competencias del talento humano.,  desaprovechamiento del recurso debido a la baja participación en las actividades de los planes de capacitación y bienestar e incentivos que fueron gestionados y organizados por el Grupo Interno de Trabajo de Gestión del Talento Humano</v>
      </c>
      <c r="C91" s="522"/>
      <c r="D91" s="522"/>
      <c r="E91" s="522"/>
      <c r="F91" s="522"/>
      <c r="G91" s="522"/>
      <c r="H91" s="108"/>
      <c r="I91" s="140" t="s">
        <v>590</v>
      </c>
      <c r="J91" s="432" t="s">
        <v>591</v>
      </c>
      <c r="K91" s="119"/>
      <c r="L91" s="119"/>
      <c r="M91" s="119"/>
      <c r="N91" s="119"/>
      <c r="O91" s="119"/>
      <c r="P91" s="119"/>
      <c r="Q91" s="119"/>
    </row>
    <row r="92" spans="2:17" ht="29.25" thickBot="1" x14ac:dyDescent="0.3">
      <c r="B92" s="533"/>
      <c r="C92" s="533"/>
      <c r="D92" s="533"/>
      <c r="E92" s="533"/>
      <c r="F92" s="533"/>
      <c r="G92" s="533"/>
      <c r="H92" s="108"/>
      <c r="I92" s="141" t="s">
        <v>627</v>
      </c>
      <c r="J92" s="433" t="s">
        <v>631</v>
      </c>
      <c r="K92" s="119"/>
      <c r="L92" s="119"/>
      <c r="M92" s="119"/>
      <c r="N92" s="119"/>
      <c r="O92" s="119"/>
      <c r="P92" s="119"/>
      <c r="Q92" s="119"/>
    </row>
    <row r="93" spans="2:17" x14ac:dyDescent="0.25">
      <c r="B93" s="120"/>
      <c r="C93" s="119"/>
      <c r="D93" s="119"/>
      <c r="E93" s="119"/>
      <c r="F93" s="119"/>
      <c r="G93" s="119"/>
      <c r="H93" s="108"/>
      <c r="I93" s="119"/>
      <c r="J93" s="129"/>
      <c r="K93" s="119"/>
      <c r="L93" s="119"/>
      <c r="M93" s="119"/>
      <c r="N93" s="119"/>
      <c r="O93" s="119"/>
      <c r="P93" s="119"/>
      <c r="Q93" s="119"/>
    </row>
    <row r="94" spans="2:17" ht="20.25" x14ac:dyDescent="0.25">
      <c r="B94" s="504" t="s">
        <v>535</v>
      </c>
      <c r="C94" s="505"/>
      <c r="D94" s="505"/>
      <c r="E94" s="505"/>
      <c r="F94" s="505"/>
      <c r="G94" s="505"/>
      <c r="H94" s="108"/>
      <c r="I94" s="119"/>
      <c r="J94" s="129"/>
      <c r="K94" s="119"/>
      <c r="L94" s="119"/>
      <c r="M94" s="119"/>
      <c r="N94" s="119"/>
      <c r="O94" s="119"/>
      <c r="P94" s="119"/>
      <c r="Q94" s="119"/>
    </row>
    <row r="95" spans="2:17" x14ac:dyDescent="0.25">
      <c r="B95" s="506" t="s">
        <v>205</v>
      </c>
      <c r="C95" s="506"/>
      <c r="D95" s="506"/>
      <c r="E95" s="506"/>
      <c r="F95" s="506"/>
      <c r="G95" s="506"/>
      <c r="H95" s="108"/>
      <c r="I95" s="119"/>
      <c r="J95" s="129"/>
      <c r="K95" s="119"/>
      <c r="L95" s="119"/>
      <c r="M95" s="119"/>
      <c r="N95" s="119"/>
      <c r="O95" s="119"/>
      <c r="P95" s="119"/>
      <c r="Q95" s="119"/>
    </row>
    <row r="96" spans="2:17" ht="15.75" thickBot="1" x14ac:dyDescent="0.3">
      <c r="B96" s="120"/>
      <c r="C96" s="122" t="s">
        <v>508</v>
      </c>
      <c r="D96" s="119"/>
      <c r="E96" s="119"/>
      <c r="F96" s="119"/>
      <c r="G96" s="119"/>
      <c r="H96" s="108"/>
      <c r="I96" s="119"/>
      <c r="J96" s="129"/>
      <c r="K96" s="119"/>
      <c r="L96" s="119"/>
      <c r="M96" s="119"/>
      <c r="N96" s="119"/>
      <c r="O96" s="119"/>
      <c r="P96" s="119"/>
      <c r="Q96" s="119"/>
    </row>
    <row r="97" spans="2:17" ht="30.75" thickBot="1" x14ac:dyDescent="0.3">
      <c r="B97" s="123" t="s">
        <v>206</v>
      </c>
      <c r="C97" s="507" t="s">
        <v>254</v>
      </c>
      <c r="D97" s="508"/>
      <c r="E97" s="508"/>
      <c r="F97" s="508"/>
      <c r="G97" s="509"/>
      <c r="H97" s="121" t="s">
        <v>499</v>
      </c>
      <c r="I97" s="119"/>
      <c r="J97" s="129"/>
      <c r="K97" s="119"/>
      <c r="L97" s="119"/>
      <c r="M97" s="119"/>
      <c r="N97" s="119"/>
      <c r="O97" s="119"/>
      <c r="P97" s="119"/>
      <c r="Q97" s="119"/>
    </row>
    <row r="98" spans="2:17" ht="15.75" thickBot="1" x14ac:dyDescent="0.3">
      <c r="B98" s="125"/>
      <c r="C98" s="120"/>
      <c r="D98" s="120"/>
      <c r="E98" s="120"/>
      <c r="F98" s="120"/>
      <c r="G98" s="126" t="s">
        <v>570</v>
      </c>
      <c r="H98" s="121"/>
      <c r="I98" s="119"/>
      <c r="J98" s="129"/>
      <c r="K98" s="119"/>
      <c r="L98" s="119"/>
      <c r="M98" s="119"/>
      <c r="N98" s="119"/>
      <c r="O98" s="119"/>
      <c r="P98" s="119"/>
      <c r="Q98" s="119"/>
    </row>
    <row r="99" spans="2:17" ht="45.75" customHeight="1" thickBot="1" x14ac:dyDescent="0.3">
      <c r="B99" s="123" t="s">
        <v>207</v>
      </c>
      <c r="C99" s="512" t="s">
        <v>874</v>
      </c>
      <c r="D99" s="513"/>
      <c r="E99" s="120"/>
      <c r="F99" s="510" t="s">
        <v>873</v>
      </c>
      <c r="G99" s="511"/>
      <c r="H99" s="121" t="s">
        <v>500</v>
      </c>
      <c r="I99" s="119"/>
      <c r="J99" s="129"/>
      <c r="K99" s="119"/>
      <c r="L99" s="119"/>
      <c r="M99" s="119"/>
      <c r="N99" s="119"/>
      <c r="O99" s="119"/>
      <c r="P99" s="119"/>
      <c r="Q99" s="119"/>
    </row>
    <row r="100" spans="2:17" ht="15.75" thickBot="1" x14ac:dyDescent="0.3">
      <c r="B100" s="125"/>
      <c r="C100" s="120"/>
      <c r="D100" s="120"/>
      <c r="E100" s="120"/>
      <c r="F100" s="120"/>
      <c r="G100" s="120"/>
      <c r="H100" s="121"/>
      <c r="I100" s="119"/>
      <c r="J100" s="129"/>
      <c r="K100" s="119"/>
      <c r="L100" s="119"/>
      <c r="M100" s="119"/>
      <c r="N100" s="119"/>
      <c r="O100" s="119"/>
      <c r="P100" s="119"/>
      <c r="Q100" s="119"/>
    </row>
    <row r="101" spans="2:17" ht="60.75" customHeight="1" thickBot="1" x14ac:dyDescent="0.3">
      <c r="B101" s="123" t="s">
        <v>507</v>
      </c>
      <c r="C101" s="514" t="s">
        <v>872</v>
      </c>
      <c r="D101" s="532"/>
      <c r="E101" s="532"/>
      <c r="F101" s="532"/>
      <c r="G101" s="515"/>
      <c r="H101" s="121" t="s">
        <v>501</v>
      </c>
      <c r="I101" s="119"/>
      <c r="J101" s="129"/>
      <c r="K101" s="119"/>
      <c r="L101" s="119"/>
      <c r="M101" s="119"/>
      <c r="N101" s="119"/>
      <c r="O101" s="119"/>
      <c r="P101" s="119"/>
      <c r="Q101" s="119"/>
    </row>
    <row r="102" spans="2:17" ht="15.75" thickBot="1" x14ac:dyDescent="0.3">
      <c r="B102" s="131"/>
      <c r="C102" s="516"/>
      <c r="D102" s="516"/>
      <c r="E102" s="516"/>
      <c r="F102" s="516"/>
      <c r="G102" s="516"/>
      <c r="H102" s="121"/>
      <c r="I102" s="119"/>
      <c r="J102" s="129"/>
      <c r="K102" s="119"/>
      <c r="L102" s="119"/>
      <c r="M102" s="119"/>
      <c r="N102" s="119"/>
      <c r="O102" s="119"/>
      <c r="P102" s="119"/>
      <c r="Q102" s="119"/>
    </row>
    <row r="103" spans="2:17" ht="86.25" thickBot="1" x14ac:dyDescent="0.3">
      <c r="B103" s="132" t="s">
        <v>208</v>
      </c>
      <c r="C103" s="133" t="s">
        <v>746</v>
      </c>
      <c r="D103" s="385"/>
      <c r="E103" s="133" t="s">
        <v>747</v>
      </c>
      <c r="F103" s="385"/>
      <c r="G103" s="133" t="s">
        <v>748</v>
      </c>
      <c r="H103" s="134"/>
      <c r="I103" s="119"/>
      <c r="J103" s="129"/>
      <c r="K103" s="119"/>
      <c r="L103" s="119"/>
      <c r="M103" s="119"/>
      <c r="N103" s="119"/>
      <c r="O103" s="119"/>
      <c r="P103" s="119"/>
      <c r="Q103" s="119"/>
    </row>
    <row r="104" spans="2:17" ht="15.75" thickBot="1" x14ac:dyDescent="0.3">
      <c r="B104" s="136"/>
      <c r="C104" s="129"/>
      <c r="D104" s="129"/>
      <c r="E104" s="129"/>
      <c r="F104" s="129"/>
      <c r="G104" s="129"/>
      <c r="H104" s="108"/>
      <c r="I104" s="119"/>
      <c r="J104" s="129"/>
      <c r="K104" s="119"/>
      <c r="L104" s="119"/>
      <c r="M104" s="119"/>
      <c r="N104" s="119"/>
      <c r="O104" s="119"/>
      <c r="P104" s="119"/>
      <c r="Q104" s="119"/>
    </row>
    <row r="105" spans="2:17" ht="29.25" thickBot="1" x14ac:dyDescent="0.3">
      <c r="B105" s="137" t="s">
        <v>209</v>
      </c>
      <c r="C105" s="133"/>
      <c r="D105" s="129"/>
      <c r="E105" s="133"/>
      <c r="F105" s="129"/>
      <c r="G105" s="133"/>
      <c r="H105" s="108"/>
      <c r="I105" s="119"/>
      <c r="J105" s="129"/>
      <c r="K105" s="119"/>
      <c r="L105" s="119"/>
      <c r="M105" s="119"/>
      <c r="N105" s="119"/>
      <c r="O105" s="119"/>
      <c r="P105" s="119"/>
      <c r="Q105" s="119"/>
    </row>
    <row r="106" spans="2:17" x14ac:dyDescent="0.25">
      <c r="B106" s="120"/>
      <c r="C106" s="130"/>
      <c r="D106" s="130"/>
      <c r="E106" s="130"/>
      <c r="F106" s="130"/>
      <c r="G106" s="130"/>
      <c r="H106" s="108"/>
      <c r="I106" s="119"/>
      <c r="J106" s="129"/>
      <c r="K106" s="119"/>
      <c r="L106" s="119"/>
      <c r="M106" s="119"/>
      <c r="N106" s="119"/>
      <c r="O106" s="119"/>
      <c r="P106" s="119"/>
      <c r="Q106" s="119"/>
    </row>
    <row r="107" spans="2:17" ht="30.75" customHeight="1" thickBot="1" x14ac:dyDescent="0.3">
      <c r="B107" s="521" t="s">
        <v>503</v>
      </c>
      <c r="C107" s="521"/>
      <c r="D107" s="521"/>
      <c r="E107" s="521"/>
      <c r="F107" s="521"/>
      <c r="G107" s="521"/>
      <c r="H107" s="108"/>
      <c r="I107" s="534" t="s">
        <v>589</v>
      </c>
      <c r="J107" s="534"/>
      <c r="K107" s="119"/>
      <c r="L107" s="119"/>
      <c r="M107" s="119"/>
      <c r="N107" s="119"/>
      <c r="O107" s="119"/>
      <c r="P107" s="119"/>
      <c r="Q107" s="119"/>
    </row>
    <row r="108" spans="2:17" x14ac:dyDescent="0.25">
      <c r="B108" s="522" t="str">
        <f>IF(OR(C97="",C99="",F99="",C101=""),"",CONCATENATE($E$2," ",C97," ",$E$3," *",C99," *",F99,", ",$E$4," ",$C101))</f>
        <v xml:space="preserve"> Económica  * liquidación de mayores y/o menores valores pagados. *y detrimento patrimonial.,  inoportunidad en la aplicación normativa vigente para la liquidación y pago de nómina, seguridad social y prestaciones sociales</v>
      </c>
      <c r="C108" s="522"/>
      <c r="D108" s="522"/>
      <c r="E108" s="522"/>
      <c r="F108" s="522"/>
      <c r="G108" s="522"/>
      <c r="H108" s="108"/>
      <c r="I108" s="140" t="s">
        <v>590</v>
      </c>
      <c r="J108" s="432" t="s">
        <v>591</v>
      </c>
      <c r="K108" s="119"/>
      <c r="L108" s="119"/>
      <c r="M108" s="119"/>
      <c r="N108" s="119"/>
      <c r="O108" s="119"/>
      <c r="P108" s="119"/>
      <c r="Q108" s="119"/>
    </row>
    <row r="109" spans="2:17" ht="29.25" thickBot="1" x14ac:dyDescent="0.3">
      <c r="B109" s="120"/>
      <c r="C109" s="119"/>
      <c r="D109" s="119"/>
      <c r="E109" s="119"/>
      <c r="F109" s="119"/>
      <c r="G109" s="119"/>
      <c r="H109" s="108"/>
      <c r="I109" s="141" t="s">
        <v>627</v>
      </c>
      <c r="J109" s="433" t="s">
        <v>631</v>
      </c>
      <c r="K109" s="119"/>
      <c r="L109" s="119"/>
      <c r="M109" s="119"/>
      <c r="N109" s="119"/>
      <c r="O109" s="119"/>
      <c r="P109" s="119"/>
      <c r="Q109" s="119"/>
    </row>
    <row r="110" spans="2:17" x14ac:dyDescent="0.25">
      <c r="B110" s="120"/>
      <c r="C110" s="119"/>
      <c r="D110" s="119"/>
      <c r="E110" s="119"/>
      <c r="F110" s="119"/>
      <c r="G110" s="119"/>
      <c r="H110" s="108"/>
      <c r="I110" s="119"/>
      <c r="J110" s="129"/>
      <c r="K110" s="119"/>
      <c r="L110" s="119"/>
      <c r="M110" s="119"/>
      <c r="N110" s="119"/>
      <c r="O110" s="119"/>
      <c r="P110" s="119"/>
      <c r="Q110" s="119"/>
    </row>
    <row r="111" spans="2:17" ht="20.25" x14ac:dyDescent="0.25">
      <c r="B111" s="504" t="s">
        <v>536</v>
      </c>
      <c r="C111" s="505"/>
      <c r="D111" s="505"/>
      <c r="E111" s="505"/>
      <c r="F111" s="505"/>
      <c r="G111" s="505"/>
      <c r="H111" s="108"/>
      <c r="I111" s="119"/>
      <c r="J111" s="129"/>
      <c r="K111" s="119"/>
      <c r="L111" s="119"/>
      <c r="M111" s="119"/>
      <c r="N111" s="119"/>
      <c r="O111" s="119"/>
      <c r="P111" s="119"/>
      <c r="Q111" s="119"/>
    </row>
    <row r="112" spans="2:17" x14ac:dyDescent="0.25">
      <c r="B112" s="506" t="s">
        <v>205</v>
      </c>
      <c r="C112" s="506"/>
      <c r="D112" s="506"/>
      <c r="E112" s="506"/>
      <c r="F112" s="506"/>
      <c r="G112" s="506"/>
      <c r="H112" s="108"/>
      <c r="I112" s="119"/>
      <c r="J112" s="129"/>
      <c r="K112" s="119"/>
      <c r="L112" s="119"/>
      <c r="M112" s="119"/>
      <c r="N112" s="119"/>
      <c r="O112" s="119"/>
      <c r="P112" s="119"/>
      <c r="Q112" s="119"/>
    </row>
    <row r="113" spans="2:17" ht="15.75" thickBot="1" x14ac:dyDescent="0.3">
      <c r="B113" s="120"/>
      <c r="C113" s="122" t="s">
        <v>508</v>
      </c>
      <c r="D113" s="119"/>
      <c r="E113" s="119"/>
      <c r="F113" s="119"/>
      <c r="G113" s="119"/>
      <c r="H113" s="108"/>
      <c r="I113" s="119"/>
      <c r="J113" s="129"/>
      <c r="K113" s="119"/>
      <c r="L113" s="119"/>
      <c r="M113" s="119"/>
      <c r="N113" s="119"/>
      <c r="O113" s="119"/>
      <c r="P113" s="119"/>
      <c r="Q113" s="119"/>
    </row>
    <row r="114" spans="2:17" ht="30.75" thickBot="1" x14ac:dyDescent="0.3">
      <c r="B114" s="123" t="s">
        <v>206</v>
      </c>
      <c r="C114" s="507"/>
      <c r="D114" s="508"/>
      <c r="E114" s="508"/>
      <c r="F114" s="508"/>
      <c r="G114" s="509"/>
      <c r="H114" s="121" t="s">
        <v>499</v>
      </c>
      <c r="I114" s="119"/>
      <c r="J114" s="129"/>
      <c r="K114" s="119"/>
      <c r="L114" s="119"/>
      <c r="M114" s="119"/>
      <c r="N114" s="119"/>
      <c r="O114" s="119"/>
      <c r="P114" s="119"/>
      <c r="Q114" s="119"/>
    </row>
    <row r="115" spans="2:17" ht="15.75" thickBot="1" x14ac:dyDescent="0.3">
      <c r="B115" s="125"/>
      <c r="C115" s="120"/>
      <c r="D115" s="120"/>
      <c r="E115" s="120"/>
      <c r="F115" s="120"/>
      <c r="G115" s="126"/>
      <c r="H115" s="121"/>
      <c r="I115" s="119"/>
      <c r="J115" s="129"/>
      <c r="K115" s="119"/>
      <c r="L115" s="119"/>
      <c r="M115" s="119"/>
      <c r="N115" s="119"/>
      <c r="O115" s="119"/>
      <c r="P115" s="119"/>
      <c r="Q115" s="119"/>
    </row>
    <row r="116" spans="2:17" ht="45.75" thickBot="1" x14ac:dyDescent="0.3">
      <c r="B116" s="123" t="s">
        <v>207</v>
      </c>
      <c r="C116" s="512"/>
      <c r="D116" s="513"/>
      <c r="E116" s="120"/>
      <c r="F116" s="510"/>
      <c r="G116" s="511"/>
      <c r="H116" s="121" t="s">
        <v>500</v>
      </c>
      <c r="I116" s="119"/>
      <c r="J116" s="129"/>
      <c r="K116" s="119"/>
      <c r="L116" s="119"/>
      <c r="M116" s="119"/>
      <c r="N116" s="119"/>
      <c r="O116" s="119"/>
      <c r="P116" s="119"/>
      <c r="Q116" s="119"/>
    </row>
    <row r="117" spans="2:17" ht="15.75" thickBot="1" x14ac:dyDescent="0.3">
      <c r="B117" s="125"/>
      <c r="C117" s="120"/>
      <c r="D117" s="120"/>
      <c r="E117" s="120"/>
      <c r="F117" s="120"/>
      <c r="G117" s="120"/>
      <c r="H117" s="121"/>
      <c r="I117" s="119"/>
      <c r="J117" s="129"/>
      <c r="K117" s="119"/>
      <c r="L117" s="119"/>
      <c r="M117" s="119"/>
      <c r="N117" s="119"/>
      <c r="O117" s="119"/>
      <c r="P117" s="119"/>
      <c r="Q117" s="119"/>
    </row>
    <row r="118" spans="2:17" ht="60.75" thickBot="1" x14ac:dyDescent="0.3">
      <c r="B118" s="123" t="s">
        <v>507</v>
      </c>
      <c r="C118" s="514"/>
      <c r="D118" s="532"/>
      <c r="E118" s="532"/>
      <c r="F118" s="532"/>
      <c r="G118" s="515"/>
      <c r="H118" s="121" t="s">
        <v>501</v>
      </c>
      <c r="I118" s="119"/>
      <c r="J118" s="129"/>
      <c r="K118" s="119"/>
      <c r="L118" s="119"/>
      <c r="M118" s="119"/>
      <c r="N118" s="119"/>
      <c r="O118" s="119"/>
      <c r="P118" s="119"/>
      <c r="Q118" s="119"/>
    </row>
    <row r="119" spans="2:17" ht="15.75" thickBot="1" x14ac:dyDescent="0.3">
      <c r="B119" s="131"/>
      <c r="C119" s="516"/>
      <c r="D119" s="516"/>
      <c r="E119" s="516"/>
      <c r="F119" s="516"/>
      <c r="G119" s="516"/>
      <c r="H119" s="121"/>
      <c r="I119" s="119"/>
      <c r="J119" s="129"/>
      <c r="K119" s="119"/>
      <c r="L119" s="119"/>
      <c r="M119" s="119"/>
      <c r="N119" s="119"/>
      <c r="O119" s="119"/>
      <c r="P119" s="119"/>
      <c r="Q119" s="119"/>
    </row>
    <row r="120" spans="2:17" ht="15.75" thickBot="1" x14ac:dyDescent="0.3">
      <c r="B120" s="132" t="s">
        <v>208</v>
      </c>
      <c r="C120" s="133"/>
      <c r="D120" s="385"/>
      <c r="E120" s="133"/>
      <c r="F120" s="385"/>
      <c r="G120" s="133"/>
      <c r="H120" s="134"/>
      <c r="I120" s="119"/>
      <c r="J120" s="129"/>
      <c r="K120" s="119"/>
      <c r="L120" s="119"/>
      <c r="M120" s="119"/>
      <c r="N120" s="119"/>
      <c r="O120" s="119"/>
      <c r="P120" s="119"/>
      <c r="Q120" s="119"/>
    </row>
    <row r="121" spans="2:17" ht="15.75" thickBot="1" x14ac:dyDescent="0.3">
      <c r="B121" s="136"/>
      <c r="C121" s="129"/>
      <c r="D121" s="129"/>
      <c r="E121" s="129"/>
      <c r="F121" s="129"/>
      <c r="G121" s="129"/>
      <c r="H121" s="108"/>
      <c r="I121" s="119"/>
      <c r="J121" s="129"/>
      <c r="K121" s="119"/>
      <c r="L121" s="119"/>
      <c r="M121" s="119"/>
      <c r="N121" s="119"/>
      <c r="O121" s="119"/>
      <c r="P121" s="119"/>
      <c r="Q121" s="119"/>
    </row>
    <row r="122" spans="2:17" ht="29.25" thickBot="1" x14ac:dyDescent="0.3">
      <c r="B122" s="137" t="s">
        <v>209</v>
      </c>
      <c r="C122" s="133"/>
      <c r="D122" s="129"/>
      <c r="E122" s="133"/>
      <c r="F122" s="129"/>
      <c r="G122" s="133"/>
      <c r="H122" s="108"/>
      <c r="I122" s="119"/>
      <c r="J122" s="129"/>
      <c r="K122" s="119"/>
      <c r="L122" s="119"/>
      <c r="M122" s="119"/>
      <c r="N122" s="119"/>
      <c r="O122" s="119"/>
      <c r="P122" s="119"/>
      <c r="Q122" s="119"/>
    </row>
    <row r="123" spans="2:17" x14ac:dyDescent="0.25">
      <c r="B123" s="120"/>
      <c r="C123" s="130"/>
      <c r="D123" s="130"/>
      <c r="E123" s="130"/>
      <c r="F123" s="130"/>
      <c r="G123" s="130"/>
      <c r="H123" s="108"/>
      <c r="I123" s="119"/>
      <c r="J123" s="129"/>
      <c r="K123" s="119"/>
      <c r="L123" s="119"/>
      <c r="M123" s="119"/>
      <c r="N123" s="119"/>
      <c r="O123" s="119"/>
      <c r="P123" s="119"/>
      <c r="Q123" s="119"/>
    </row>
    <row r="124" spans="2:17" ht="24.75" customHeight="1" thickBot="1" x14ac:dyDescent="0.3">
      <c r="B124" s="521" t="s">
        <v>503</v>
      </c>
      <c r="C124" s="521"/>
      <c r="D124" s="521"/>
      <c r="E124" s="521"/>
      <c r="F124" s="521"/>
      <c r="G124" s="521"/>
      <c r="H124" s="108"/>
      <c r="I124" s="535" t="s">
        <v>589</v>
      </c>
      <c r="J124" s="535"/>
      <c r="K124" s="119"/>
      <c r="L124" s="119"/>
      <c r="M124" s="119"/>
      <c r="N124" s="119"/>
      <c r="O124" s="119"/>
      <c r="P124" s="119"/>
      <c r="Q124" s="119"/>
    </row>
    <row r="125" spans="2:17" x14ac:dyDescent="0.25">
      <c r="B125" s="522" t="str">
        <f>IF(OR(C114="",C116="",F116="",C118=""),"",CONCATENATE($E$2," ",C114," ",$E$3," *",C116," *",F116,", ",$E$4," ",$C118))</f>
        <v/>
      </c>
      <c r="C125" s="522"/>
      <c r="D125" s="522"/>
      <c r="E125" s="522"/>
      <c r="F125" s="522"/>
      <c r="G125" s="522"/>
      <c r="H125" s="108"/>
      <c r="I125" s="140" t="s">
        <v>590</v>
      </c>
      <c r="J125" s="432" t="s">
        <v>591</v>
      </c>
      <c r="K125" s="119"/>
      <c r="L125" s="119"/>
      <c r="M125" s="119"/>
      <c r="N125" s="119"/>
      <c r="O125" s="119"/>
      <c r="P125" s="119"/>
      <c r="Q125" s="119"/>
    </row>
    <row r="126" spans="2:17" ht="15.75" thickBot="1" x14ac:dyDescent="0.3">
      <c r="B126" s="120"/>
      <c r="C126" s="119"/>
      <c r="D126" s="119"/>
      <c r="E126" s="119"/>
      <c r="F126" s="119"/>
      <c r="G126" s="119"/>
      <c r="H126" s="108"/>
      <c r="I126" s="141"/>
      <c r="J126" s="433"/>
      <c r="K126" s="119"/>
      <c r="L126" s="119"/>
      <c r="M126" s="119"/>
      <c r="N126" s="119"/>
      <c r="O126" s="119"/>
      <c r="P126" s="119"/>
      <c r="Q126" s="119"/>
    </row>
    <row r="127" spans="2:17" x14ac:dyDescent="0.25">
      <c r="B127" s="120"/>
      <c r="C127" s="119"/>
      <c r="D127" s="119"/>
      <c r="E127" s="119"/>
      <c r="F127" s="119"/>
      <c r="G127" s="119"/>
      <c r="H127" s="108"/>
      <c r="I127" s="119"/>
      <c r="J127" s="129"/>
      <c r="K127" s="119"/>
      <c r="L127" s="119"/>
      <c r="M127" s="119"/>
      <c r="N127" s="119"/>
      <c r="O127" s="119"/>
      <c r="P127" s="119"/>
      <c r="Q127" s="119"/>
    </row>
    <row r="128" spans="2:17" ht="20.25" x14ac:dyDescent="0.25">
      <c r="B128" s="504" t="s">
        <v>537</v>
      </c>
      <c r="C128" s="505"/>
      <c r="D128" s="505"/>
      <c r="E128" s="505"/>
      <c r="F128" s="505"/>
      <c r="G128" s="505"/>
      <c r="H128" s="108"/>
      <c r="I128" s="119"/>
      <c r="J128" s="129"/>
      <c r="K128" s="119"/>
      <c r="L128" s="119"/>
      <c r="M128" s="119"/>
      <c r="N128" s="119"/>
      <c r="O128" s="119"/>
      <c r="P128" s="119"/>
      <c r="Q128" s="119"/>
    </row>
    <row r="129" spans="2:17" x14ac:dyDescent="0.25">
      <c r="B129" s="506" t="s">
        <v>205</v>
      </c>
      <c r="C129" s="506"/>
      <c r="D129" s="506"/>
      <c r="E129" s="506"/>
      <c r="F129" s="506"/>
      <c r="G129" s="506"/>
      <c r="H129" s="108"/>
      <c r="I129" s="119"/>
      <c r="J129" s="129"/>
      <c r="K129" s="119"/>
      <c r="L129" s="119"/>
      <c r="M129" s="119"/>
      <c r="N129" s="119"/>
      <c r="O129" s="119"/>
      <c r="P129" s="119"/>
      <c r="Q129" s="119"/>
    </row>
    <row r="130" spans="2:17" ht="15.75" thickBot="1" x14ac:dyDescent="0.3">
      <c r="B130" s="120"/>
      <c r="C130" s="122" t="s">
        <v>508</v>
      </c>
      <c r="D130" s="119"/>
      <c r="E130" s="119"/>
      <c r="F130" s="119"/>
      <c r="G130" s="119"/>
      <c r="H130" s="108"/>
      <c r="I130" s="119"/>
      <c r="J130" s="129"/>
      <c r="K130" s="119"/>
      <c r="L130" s="119"/>
      <c r="M130" s="119"/>
      <c r="N130" s="119"/>
      <c r="O130" s="119"/>
      <c r="P130" s="119"/>
      <c r="Q130" s="119"/>
    </row>
    <row r="131" spans="2:17" ht="30.75" thickBot="1" x14ac:dyDescent="0.3">
      <c r="B131" s="123" t="s">
        <v>206</v>
      </c>
      <c r="C131" s="507"/>
      <c r="D131" s="508"/>
      <c r="E131" s="508"/>
      <c r="F131" s="508"/>
      <c r="G131" s="509"/>
      <c r="H131" s="121" t="s">
        <v>499</v>
      </c>
      <c r="I131" s="119"/>
      <c r="J131" s="129"/>
      <c r="K131" s="119"/>
      <c r="L131" s="119"/>
      <c r="M131" s="119"/>
      <c r="N131" s="119"/>
      <c r="O131" s="119"/>
      <c r="P131" s="119"/>
      <c r="Q131" s="119"/>
    </row>
    <row r="132" spans="2:17" ht="15.75" thickBot="1" x14ac:dyDescent="0.3">
      <c r="B132" s="125"/>
      <c r="C132" s="120"/>
      <c r="D132" s="120"/>
      <c r="E132" s="120"/>
      <c r="F132" s="120"/>
      <c r="G132" s="126"/>
      <c r="H132" s="121"/>
      <c r="I132" s="119"/>
      <c r="J132" s="129"/>
      <c r="K132" s="119"/>
      <c r="L132" s="119"/>
      <c r="M132" s="119"/>
      <c r="N132" s="119"/>
      <c r="O132" s="119"/>
      <c r="P132" s="119"/>
      <c r="Q132" s="119"/>
    </row>
    <row r="133" spans="2:17" ht="45.75" thickBot="1" x14ac:dyDescent="0.3">
      <c r="B133" s="123" t="s">
        <v>207</v>
      </c>
      <c r="C133" s="514"/>
      <c r="D133" s="515"/>
      <c r="E133" s="129"/>
      <c r="F133" s="514"/>
      <c r="G133" s="515"/>
      <c r="H133" s="121" t="s">
        <v>500</v>
      </c>
      <c r="I133" s="119"/>
      <c r="J133" s="129"/>
      <c r="K133" s="119"/>
      <c r="L133" s="119"/>
      <c r="M133" s="119"/>
      <c r="N133" s="119"/>
      <c r="O133" s="119"/>
      <c r="P133" s="119"/>
      <c r="Q133" s="119"/>
    </row>
    <row r="134" spans="2:17" ht="15.75" thickBot="1" x14ac:dyDescent="0.3">
      <c r="B134" s="125"/>
      <c r="C134" s="120"/>
      <c r="D134" s="120"/>
      <c r="E134" s="120"/>
      <c r="F134" s="120"/>
      <c r="G134" s="120"/>
      <c r="H134" s="121"/>
      <c r="I134" s="119"/>
      <c r="J134" s="129"/>
      <c r="K134" s="119"/>
      <c r="L134" s="119"/>
      <c r="M134" s="119"/>
      <c r="N134" s="119"/>
      <c r="O134" s="119"/>
      <c r="P134" s="119"/>
      <c r="Q134" s="119"/>
    </row>
    <row r="135" spans="2:17" ht="60.75" thickBot="1" x14ac:dyDescent="0.3">
      <c r="B135" s="123" t="s">
        <v>507</v>
      </c>
      <c r="C135" s="517"/>
      <c r="D135" s="518"/>
      <c r="E135" s="518"/>
      <c r="F135" s="518"/>
      <c r="G135" s="519"/>
      <c r="H135" s="121" t="s">
        <v>501</v>
      </c>
      <c r="I135" s="119"/>
      <c r="J135" s="129"/>
      <c r="K135" s="119"/>
      <c r="L135" s="119"/>
      <c r="M135" s="119"/>
      <c r="N135" s="119"/>
      <c r="O135" s="119"/>
      <c r="P135" s="119"/>
      <c r="Q135" s="119"/>
    </row>
    <row r="136" spans="2:17" ht="15.75" thickBot="1" x14ac:dyDescent="0.3">
      <c r="B136" s="131"/>
      <c r="C136" s="520"/>
      <c r="D136" s="520"/>
      <c r="E136" s="520"/>
      <c r="F136" s="520"/>
      <c r="G136" s="520"/>
      <c r="H136" s="121"/>
      <c r="I136" s="119"/>
      <c r="J136" s="129"/>
      <c r="K136" s="119"/>
      <c r="L136" s="119"/>
      <c r="M136" s="119"/>
      <c r="N136" s="119"/>
      <c r="O136" s="119"/>
      <c r="P136" s="119"/>
      <c r="Q136" s="119"/>
    </row>
    <row r="137" spans="2:17" ht="15.75" thickBot="1" x14ac:dyDescent="0.3">
      <c r="B137" s="132" t="s">
        <v>208</v>
      </c>
      <c r="C137" s="133"/>
      <c r="D137" s="385"/>
      <c r="E137" s="133"/>
      <c r="F137" s="385"/>
      <c r="G137" s="133"/>
      <c r="H137" s="134"/>
      <c r="I137" s="119"/>
      <c r="J137" s="129"/>
      <c r="K137" s="119"/>
      <c r="L137" s="119"/>
      <c r="M137" s="119"/>
      <c r="N137" s="119"/>
      <c r="O137" s="119"/>
      <c r="P137" s="119"/>
      <c r="Q137" s="119"/>
    </row>
    <row r="138" spans="2:17" ht="15.75" thickBot="1" x14ac:dyDescent="0.3">
      <c r="B138" s="136"/>
      <c r="C138" s="120"/>
      <c r="D138" s="120"/>
      <c r="E138" s="120"/>
      <c r="F138" s="120"/>
      <c r="G138" s="120"/>
      <c r="H138" s="108"/>
      <c r="I138" s="119"/>
      <c r="J138" s="129"/>
      <c r="K138" s="119"/>
      <c r="L138" s="119"/>
      <c r="M138" s="119"/>
      <c r="N138" s="119"/>
      <c r="O138" s="119"/>
      <c r="P138" s="119"/>
      <c r="Q138" s="119"/>
    </row>
    <row r="139" spans="2:17" ht="29.25" thickBot="1" x14ac:dyDescent="0.3">
      <c r="B139" s="137" t="s">
        <v>209</v>
      </c>
      <c r="C139" s="133"/>
      <c r="D139" s="129"/>
      <c r="E139" s="133"/>
      <c r="F139" s="129"/>
      <c r="G139" s="133"/>
      <c r="H139" s="108"/>
      <c r="I139" s="119"/>
      <c r="J139" s="129"/>
      <c r="K139" s="119"/>
      <c r="L139" s="119"/>
      <c r="M139" s="119"/>
      <c r="N139" s="119"/>
      <c r="O139" s="119"/>
      <c r="P139" s="119"/>
      <c r="Q139" s="119"/>
    </row>
    <row r="140" spans="2:17" x14ac:dyDescent="0.25">
      <c r="B140" s="120"/>
      <c r="C140" s="130"/>
      <c r="D140" s="130"/>
      <c r="E140" s="130"/>
      <c r="F140" s="130"/>
      <c r="G140" s="130"/>
      <c r="H140" s="108"/>
      <c r="I140" s="119"/>
      <c r="J140" s="129"/>
      <c r="K140" s="119"/>
      <c r="L140" s="119"/>
      <c r="M140" s="119"/>
      <c r="N140" s="119"/>
      <c r="O140" s="119"/>
      <c r="P140" s="119"/>
      <c r="Q140" s="119"/>
    </row>
    <row r="141" spans="2:17" ht="24" customHeight="1" thickBot="1" x14ac:dyDescent="0.3">
      <c r="B141" s="521" t="s">
        <v>503</v>
      </c>
      <c r="C141" s="521"/>
      <c r="D141" s="521"/>
      <c r="E141" s="521"/>
      <c r="F141" s="521"/>
      <c r="G141" s="521"/>
      <c r="H141" s="108"/>
      <c r="I141" s="534" t="s">
        <v>589</v>
      </c>
      <c r="J141" s="534"/>
      <c r="K141" s="119"/>
      <c r="L141" s="119"/>
      <c r="M141" s="119"/>
      <c r="N141" s="119"/>
      <c r="O141" s="119"/>
      <c r="P141" s="119"/>
      <c r="Q141" s="119"/>
    </row>
    <row r="142" spans="2:17" x14ac:dyDescent="0.25">
      <c r="B142" s="522" t="str">
        <f>IF(OR(C131="",C133="",F133="",C135=""),"",CONCATENATE($E$2," ",C131," ",$E$3," *",C133," *",F133,", ",$E$4," ",$C135))</f>
        <v/>
      </c>
      <c r="C142" s="522"/>
      <c r="D142" s="522"/>
      <c r="E142" s="522"/>
      <c r="F142" s="522"/>
      <c r="G142" s="522"/>
      <c r="H142" s="108"/>
      <c r="I142" s="140" t="s">
        <v>590</v>
      </c>
      <c r="J142" s="432" t="s">
        <v>591</v>
      </c>
      <c r="K142" s="119"/>
      <c r="L142" s="119"/>
      <c r="M142" s="119"/>
      <c r="N142" s="119"/>
      <c r="O142" s="119"/>
      <c r="P142" s="119"/>
      <c r="Q142" s="119"/>
    </row>
    <row r="143" spans="2:17" ht="15.75" thickBot="1" x14ac:dyDescent="0.3">
      <c r="B143" s="120"/>
      <c r="C143" s="119"/>
      <c r="D143" s="119"/>
      <c r="E143" s="119"/>
      <c r="F143" s="119"/>
      <c r="G143" s="119"/>
      <c r="H143" s="108"/>
      <c r="I143" s="141"/>
      <c r="J143" s="433"/>
      <c r="K143" s="119"/>
      <c r="L143" s="119"/>
      <c r="M143" s="119"/>
      <c r="N143" s="119"/>
      <c r="O143" s="119"/>
      <c r="P143" s="119"/>
      <c r="Q143" s="119"/>
    </row>
    <row r="144" spans="2:17" x14ac:dyDescent="0.25">
      <c r="B144" s="120"/>
      <c r="C144" s="119"/>
      <c r="D144" s="119"/>
      <c r="E144" s="119"/>
      <c r="F144" s="119"/>
      <c r="G144" s="119"/>
      <c r="H144" s="108"/>
      <c r="I144" s="119"/>
      <c r="J144" s="129"/>
      <c r="K144" s="119"/>
      <c r="L144" s="119"/>
      <c r="M144" s="119"/>
      <c r="N144" s="119"/>
      <c r="O144" s="119"/>
      <c r="P144" s="119"/>
      <c r="Q144" s="119"/>
    </row>
    <row r="145" spans="2:17" ht="20.25" x14ac:dyDescent="0.25">
      <c r="B145" s="504" t="s">
        <v>538</v>
      </c>
      <c r="C145" s="505"/>
      <c r="D145" s="505"/>
      <c r="E145" s="505"/>
      <c r="F145" s="505"/>
      <c r="G145" s="505"/>
      <c r="H145" s="108"/>
      <c r="I145" s="119"/>
      <c r="J145" s="129"/>
      <c r="K145" s="119"/>
      <c r="L145" s="119"/>
      <c r="M145" s="119"/>
      <c r="N145" s="119"/>
      <c r="O145" s="119"/>
      <c r="P145" s="119"/>
      <c r="Q145" s="119"/>
    </row>
    <row r="146" spans="2:17" x14ac:dyDescent="0.25">
      <c r="B146" s="506" t="s">
        <v>205</v>
      </c>
      <c r="C146" s="506"/>
      <c r="D146" s="506"/>
      <c r="E146" s="506"/>
      <c r="F146" s="506"/>
      <c r="G146" s="506"/>
      <c r="H146" s="108"/>
      <c r="I146" s="119"/>
      <c r="J146" s="129"/>
      <c r="K146" s="119"/>
      <c r="L146" s="119"/>
      <c r="M146" s="119"/>
      <c r="N146" s="119"/>
      <c r="O146" s="119"/>
      <c r="P146" s="119"/>
      <c r="Q146" s="119"/>
    </row>
    <row r="147" spans="2:17" ht="15.75" thickBot="1" x14ac:dyDescent="0.3">
      <c r="B147" s="120"/>
      <c r="C147" s="122" t="s">
        <v>508</v>
      </c>
      <c r="D147" s="119"/>
      <c r="E147" s="119"/>
      <c r="F147" s="119"/>
      <c r="G147" s="119"/>
      <c r="H147" s="108"/>
      <c r="I147" s="119"/>
      <c r="J147" s="129"/>
      <c r="K147" s="119"/>
      <c r="L147" s="119"/>
      <c r="M147" s="119"/>
      <c r="N147" s="119"/>
      <c r="O147" s="119"/>
      <c r="P147" s="119"/>
      <c r="Q147" s="119"/>
    </row>
    <row r="148" spans="2:17" ht="30.75" thickBot="1" x14ac:dyDescent="0.3">
      <c r="B148" s="123" t="s">
        <v>206</v>
      </c>
      <c r="C148" s="507"/>
      <c r="D148" s="508"/>
      <c r="E148" s="508"/>
      <c r="F148" s="508"/>
      <c r="G148" s="509"/>
      <c r="H148" s="121" t="s">
        <v>499</v>
      </c>
      <c r="I148" s="119"/>
      <c r="J148" s="129"/>
      <c r="K148" s="119"/>
      <c r="L148" s="119"/>
      <c r="M148" s="119"/>
      <c r="N148" s="119"/>
      <c r="O148" s="119"/>
      <c r="P148" s="119"/>
      <c r="Q148" s="119"/>
    </row>
    <row r="149" spans="2:17" ht="15.75" thickBot="1" x14ac:dyDescent="0.3">
      <c r="B149" s="125"/>
      <c r="C149" s="120"/>
      <c r="D149" s="120"/>
      <c r="E149" s="120"/>
      <c r="F149" s="120"/>
      <c r="G149" s="126" t="s">
        <v>570</v>
      </c>
      <c r="H149" s="121"/>
      <c r="I149" s="119"/>
      <c r="J149" s="129"/>
      <c r="K149" s="119"/>
      <c r="L149" s="119"/>
      <c r="M149" s="119"/>
      <c r="N149" s="119"/>
      <c r="O149" s="119"/>
      <c r="P149" s="119"/>
      <c r="Q149" s="119"/>
    </row>
    <row r="150" spans="2:17" ht="45.75" thickBot="1" x14ac:dyDescent="0.3">
      <c r="B150" s="123" t="s">
        <v>207</v>
      </c>
      <c r="C150" s="514"/>
      <c r="D150" s="511"/>
      <c r="E150" s="120"/>
      <c r="F150" s="510"/>
      <c r="G150" s="511"/>
      <c r="H150" s="121" t="s">
        <v>500</v>
      </c>
      <c r="I150" s="119"/>
      <c r="J150" s="129"/>
      <c r="K150" s="119"/>
      <c r="L150" s="119"/>
      <c r="M150" s="119"/>
      <c r="N150" s="119"/>
      <c r="O150" s="119"/>
      <c r="P150" s="119"/>
      <c r="Q150" s="119"/>
    </row>
    <row r="151" spans="2:17" ht="15.75" thickBot="1" x14ac:dyDescent="0.3">
      <c r="B151" s="125"/>
      <c r="C151" s="120"/>
      <c r="D151" s="120"/>
      <c r="E151" s="120"/>
      <c r="F151" s="120"/>
      <c r="G151" s="120"/>
      <c r="H151" s="121"/>
      <c r="I151" s="119"/>
      <c r="J151" s="129"/>
      <c r="K151" s="119"/>
      <c r="L151" s="119"/>
      <c r="M151" s="119"/>
      <c r="N151" s="119"/>
      <c r="O151" s="119"/>
      <c r="P151" s="119"/>
      <c r="Q151" s="119"/>
    </row>
    <row r="152" spans="2:17" ht="49.5" customHeight="1" thickBot="1" x14ac:dyDescent="0.3">
      <c r="B152" s="123" t="s">
        <v>507</v>
      </c>
      <c r="C152" s="523"/>
      <c r="D152" s="508"/>
      <c r="E152" s="508"/>
      <c r="F152" s="508"/>
      <c r="G152" s="509"/>
      <c r="H152" s="121" t="s">
        <v>501</v>
      </c>
      <c r="I152" s="119"/>
      <c r="J152" s="129"/>
      <c r="K152" s="119"/>
      <c r="L152" s="119"/>
      <c r="M152" s="119"/>
      <c r="N152" s="119"/>
      <c r="O152" s="119"/>
      <c r="P152" s="119"/>
      <c r="Q152" s="119"/>
    </row>
    <row r="153" spans="2:17" ht="15.75" thickBot="1" x14ac:dyDescent="0.3">
      <c r="B153" s="131"/>
      <c r="C153" s="516"/>
      <c r="D153" s="516"/>
      <c r="E153" s="516"/>
      <c r="F153" s="516"/>
      <c r="G153" s="516"/>
      <c r="H153" s="121"/>
      <c r="I153" s="119"/>
      <c r="J153" s="129"/>
      <c r="K153" s="119"/>
      <c r="L153" s="119"/>
      <c r="M153" s="119"/>
      <c r="N153" s="119"/>
      <c r="O153" s="119"/>
      <c r="P153" s="119"/>
      <c r="Q153" s="119"/>
    </row>
    <row r="154" spans="2:17" ht="15.75" thickBot="1" x14ac:dyDescent="0.3">
      <c r="B154" s="132" t="s">
        <v>208</v>
      </c>
      <c r="C154" s="133"/>
      <c r="D154" s="129"/>
      <c r="E154" s="133"/>
      <c r="F154" s="129"/>
      <c r="G154" s="145"/>
      <c r="H154" s="134"/>
      <c r="I154" s="119"/>
      <c r="J154" s="129"/>
      <c r="K154" s="119"/>
      <c r="L154" s="119"/>
      <c r="M154" s="119"/>
      <c r="N154" s="119"/>
      <c r="O154" s="119"/>
      <c r="P154" s="119"/>
      <c r="Q154" s="119"/>
    </row>
    <row r="155" spans="2:17" ht="15.75" thickBot="1" x14ac:dyDescent="0.3">
      <c r="B155" s="136"/>
      <c r="C155" s="129"/>
      <c r="D155" s="129"/>
      <c r="E155" s="129"/>
      <c r="F155" s="129"/>
      <c r="G155" s="129"/>
      <c r="H155" s="108"/>
      <c r="I155" s="119"/>
      <c r="J155" s="129"/>
      <c r="K155" s="119"/>
      <c r="L155" s="119"/>
      <c r="M155" s="119"/>
      <c r="N155" s="119"/>
      <c r="O155" s="119"/>
      <c r="P155" s="119"/>
      <c r="Q155" s="119"/>
    </row>
    <row r="156" spans="2:17" ht="29.25" thickBot="1" x14ac:dyDescent="0.3">
      <c r="B156" s="137" t="s">
        <v>209</v>
      </c>
      <c r="C156" s="133"/>
      <c r="D156" s="129"/>
      <c r="E156" s="133"/>
      <c r="F156" s="129"/>
      <c r="G156" s="133"/>
      <c r="H156" s="108"/>
      <c r="I156" s="119"/>
      <c r="J156" s="129"/>
      <c r="K156" s="119"/>
      <c r="L156" s="119"/>
      <c r="M156" s="119"/>
      <c r="N156" s="119"/>
      <c r="O156" s="119"/>
      <c r="P156" s="119"/>
      <c r="Q156" s="119"/>
    </row>
    <row r="157" spans="2:17" x14ac:dyDescent="0.25">
      <c r="B157" s="120"/>
      <c r="C157" s="130"/>
      <c r="D157" s="130"/>
      <c r="E157" s="130"/>
      <c r="F157" s="130"/>
      <c r="G157" s="130"/>
      <c r="H157" s="108"/>
      <c r="I157" s="119"/>
      <c r="J157" s="129"/>
      <c r="K157" s="119"/>
      <c r="L157" s="119"/>
      <c r="M157" s="119"/>
      <c r="N157" s="119"/>
      <c r="O157" s="119"/>
      <c r="P157" s="119"/>
      <c r="Q157" s="119"/>
    </row>
    <row r="158" spans="2:17" ht="29.25" customHeight="1" thickBot="1" x14ac:dyDescent="0.3">
      <c r="B158" s="521" t="s">
        <v>503</v>
      </c>
      <c r="C158" s="521"/>
      <c r="D158" s="521"/>
      <c r="E158" s="521"/>
      <c r="F158" s="521"/>
      <c r="G158" s="521"/>
      <c r="H158" s="108"/>
      <c r="I158" s="534" t="s">
        <v>589</v>
      </c>
      <c r="J158" s="534"/>
      <c r="K158" s="119"/>
      <c r="L158" s="119"/>
      <c r="M158" s="119"/>
      <c r="N158" s="119"/>
      <c r="O158" s="119"/>
      <c r="P158" s="119"/>
      <c r="Q158" s="119"/>
    </row>
    <row r="159" spans="2:17" x14ac:dyDescent="0.25">
      <c r="B159" s="522" t="str">
        <f>IF(OR(C148="",C150="",F150="",C152=""),"",CONCATENATE($E$2," ",C148," ",$E$3," *",C150," *",F150,", ",$E$4," ",$C152))</f>
        <v/>
      </c>
      <c r="C159" s="522"/>
      <c r="D159" s="522"/>
      <c r="E159" s="522"/>
      <c r="F159" s="522"/>
      <c r="G159" s="522"/>
      <c r="H159" s="108"/>
      <c r="I159" s="140" t="s">
        <v>590</v>
      </c>
      <c r="J159" s="432" t="s">
        <v>591</v>
      </c>
      <c r="K159" s="119"/>
      <c r="L159" s="119"/>
      <c r="M159" s="119"/>
      <c r="N159" s="119"/>
      <c r="O159" s="119"/>
      <c r="P159" s="119"/>
      <c r="Q159" s="119"/>
    </row>
    <row r="160" spans="2:17" ht="15.75" thickBot="1" x14ac:dyDescent="0.3">
      <c r="B160" s="120"/>
      <c r="C160" s="119"/>
      <c r="D160" s="119"/>
      <c r="E160" s="119"/>
      <c r="F160" s="119"/>
      <c r="G160" s="119"/>
      <c r="H160" s="108"/>
      <c r="I160" s="141"/>
      <c r="J160" s="433"/>
      <c r="K160" s="119"/>
      <c r="L160" s="119"/>
      <c r="M160" s="119"/>
      <c r="N160" s="119"/>
      <c r="O160" s="119"/>
      <c r="P160" s="119"/>
      <c r="Q160" s="119"/>
    </row>
    <row r="161" spans="2:17" x14ac:dyDescent="0.25">
      <c r="B161" s="120"/>
      <c r="C161" s="119"/>
      <c r="D161" s="119"/>
      <c r="E161" s="119"/>
      <c r="F161" s="119"/>
      <c r="G161" s="119"/>
      <c r="H161" s="108"/>
      <c r="I161" s="119"/>
      <c r="J161" s="129"/>
      <c r="K161" s="119"/>
      <c r="L161" s="119"/>
      <c r="M161" s="119"/>
      <c r="N161" s="119"/>
      <c r="O161" s="119"/>
      <c r="P161" s="119"/>
      <c r="Q161" s="119"/>
    </row>
    <row r="162" spans="2:17" ht="20.25" x14ac:dyDescent="0.25">
      <c r="B162" s="504" t="s">
        <v>539</v>
      </c>
      <c r="C162" s="505"/>
      <c r="D162" s="505"/>
      <c r="E162" s="505"/>
      <c r="F162" s="505"/>
      <c r="G162" s="505"/>
      <c r="H162" s="108"/>
      <c r="I162" s="119"/>
      <c r="J162" s="129"/>
      <c r="K162" s="119"/>
      <c r="L162" s="119"/>
      <c r="M162" s="119"/>
      <c r="N162" s="119"/>
      <c r="O162" s="119"/>
      <c r="P162" s="119"/>
      <c r="Q162" s="119"/>
    </row>
    <row r="163" spans="2:17" x14ac:dyDescent="0.25">
      <c r="B163" s="506" t="s">
        <v>205</v>
      </c>
      <c r="C163" s="506"/>
      <c r="D163" s="506"/>
      <c r="E163" s="506"/>
      <c r="F163" s="506"/>
      <c r="G163" s="506"/>
      <c r="H163" s="108"/>
      <c r="I163" s="119"/>
      <c r="J163" s="129"/>
      <c r="K163" s="119"/>
      <c r="L163" s="119"/>
      <c r="M163" s="119"/>
      <c r="N163" s="119"/>
      <c r="O163" s="119"/>
      <c r="P163" s="119"/>
      <c r="Q163" s="119"/>
    </row>
    <row r="164" spans="2:17" ht="15.75" thickBot="1" x14ac:dyDescent="0.3">
      <c r="B164" s="120"/>
      <c r="C164" s="122" t="s">
        <v>508</v>
      </c>
      <c r="D164" s="119"/>
      <c r="E164" s="119"/>
      <c r="F164" s="119"/>
      <c r="G164" s="119"/>
      <c r="H164" s="108"/>
      <c r="I164" s="119"/>
      <c r="J164" s="129"/>
      <c r="K164" s="119"/>
      <c r="L164" s="119"/>
      <c r="M164" s="119"/>
      <c r="N164" s="119"/>
      <c r="O164" s="119"/>
      <c r="P164" s="119"/>
      <c r="Q164" s="119"/>
    </row>
    <row r="165" spans="2:17" ht="30.75" thickBot="1" x14ac:dyDescent="0.3">
      <c r="B165" s="123" t="s">
        <v>206</v>
      </c>
      <c r="C165" s="507"/>
      <c r="D165" s="508"/>
      <c r="E165" s="508"/>
      <c r="F165" s="508"/>
      <c r="G165" s="509"/>
      <c r="H165" s="121" t="s">
        <v>499</v>
      </c>
      <c r="I165" s="119"/>
      <c r="J165" s="129"/>
      <c r="K165" s="119"/>
      <c r="L165" s="119"/>
      <c r="M165" s="119"/>
      <c r="N165" s="119"/>
      <c r="O165" s="119"/>
      <c r="P165" s="119"/>
      <c r="Q165" s="119"/>
    </row>
    <row r="166" spans="2:17" ht="15.75" thickBot="1" x14ac:dyDescent="0.3">
      <c r="B166" s="125"/>
      <c r="C166" s="120"/>
      <c r="D166" s="120"/>
      <c r="E166" s="120"/>
      <c r="F166" s="120"/>
      <c r="G166" s="126" t="s">
        <v>570</v>
      </c>
      <c r="H166" s="121"/>
      <c r="I166" s="119"/>
      <c r="J166" s="129"/>
      <c r="K166" s="119"/>
      <c r="L166" s="119"/>
      <c r="M166" s="119"/>
      <c r="N166" s="119"/>
      <c r="O166" s="119"/>
      <c r="P166" s="119"/>
      <c r="Q166" s="119"/>
    </row>
    <row r="167" spans="2:17" ht="45.75" thickBot="1" x14ac:dyDescent="0.3">
      <c r="B167" s="123" t="s">
        <v>207</v>
      </c>
      <c r="C167" s="514"/>
      <c r="D167" s="515"/>
      <c r="E167" s="120"/>
      <c r="F167" s="510"/>
      <c r="G167" s="511"/>
      <c r="H167" s="121" t="s">
        <v>500</v>
      </c>
      <c r="I167" s="119"/>
      <c r="J167" s="129"/>
      <c r="K167" s="119"/>
      <c r="L167" s="119"/>
      <c r="M167" s="119"/>
      <c r="N167" s="119"/>
      <c r="O167" s="119"/>
      <c r="P167" s="119"/>
      <c r="Q167" s="119"/>
    </row>
    <row r="168" spans="2:17" ht="15.75" thickBot="1" x14ac:dyDescent="0.3">
      <c r="B168" s="125"/>
      <c r="C168" s="120"/>
      <c r="D168" s="120"/>
      <c r="E168" s="120"/>
      <c r="F168" s="120"/>
      <c r="G168" s="120"/>
      <c r="H168" s="121"/>
      <c r="I168" s="119"/>
      <c r="J168" s="129"/>
      <c r="K168" s="119"/>
      <c r="L168" s="119"/>
      <c r="M168" s="119"/>
      <c r="N168" s="119"/>
      <c r="O168" s="119"/>
      <c r="P168" s="119"/>
      <c r="Q168" s="119"/>
    </row>
    <row r="169" spans="2:17" ht="57.75" customHeight="1" thickBot="1" x14ac:dyDescent="0.3">
      <c r="B169" s="123" t="s">
        <v>507</v>
      </c>
      <c r="C169" s="523"/>
      <c r="D169" s="508"/>
      <c r="E169" s="508"/>
      <c r="F169" s="508"/>
      <c r="G169" s="509"/>
      <c r="H169" s="121" t="s">
        <v>501</v>
      </c>
      <c r="I169" s="146"/>
      <c r="J169" s="434"/>
      <c r="K169" s="119"/>
      <c r="L169" s="119"/>
      <c r="M169" s="119"/>
      <c r="N169" s="119"/>
      <c r="O169" s="119"/>
      <c r="P169" s="119"/>
      <c r="Q169" s="119"/>
    </row>
    <row r="170" spans="2:17" ht="15.75" thickBot="1" x14ac:dyDescent="0.3">
      <c r="B170" s="131"/>
      <c r="C170" s="516"/>
      <c r="D170" s="516"/>
      <c r="E170" s="516"/>
      <c r="F170" s="516"/>
      <c r="G170" s="516"/>
      <c r="H170" s="121"/>
      <c r="I170" s="119"/>
      <c r="J170" s="129"/>
      <c r="K170" s="119"/>
      <c r="L170" s="119"/>
      <c r="M170" s="119"/>
      <c r="N170" s="119"/>
      <c r="O170" s="119"/>
      <c r="P170" s="119"/>
      <c r="Q170" s="119"/>
    </row>
    <row r="171" spans="2:17" ht="15.75" thickBot="1" x14ac:dyDescent="0.3">
      <c r="B171" s="132" t="s">
        <v>208</v>
      </c>
      <c r="C171" s="145"/>
      <c r="D171" s="129"/>
      <c r="E171" s="133"/>
      <c r="F171" s="129"/>
      <c r="G171" s="145"/>
      <c r="H171" s="134"/>
      <c r="I171" s="127"/>
      <c r="J171" s="129"/>
      <c r="K171" s="119"/>
      <c r="L171" s="119"/>
      <c r="M171" s="119"/>
      <c r="N171" s="119"/>
      <c r="O171" s="119"/>
      <c r="P171" s="119"/>
      <c r="Q171" s="119"/>
    </row>
    <row r="172" spans="2:17" ht="15.75" thickBot="1" x14ac:dyDescent="0.3">
      <c r="B172" s="136"/>
      <c r="C172" s="129"/>
      <c r="D172" s="129"/>
      <c r="E172" s="129"/>
      <c r="F172" s="129"/>
      <c r="G172" s="129"/>
      <c r="H172" s="108"/>
      <c r="I172" s="119"/>
      <c r="J172" s="129"/>
      <c r="K172" s="119"/>
      <c r="L172" s="119"/>
      <c r="M172" s="119"/>
      <c r="N172" s="119"/>
      <c r="O172" s="119"/>
      <c r="P172" s="119"/>
      <c r="Q172" s="119"/>
    </row>
    <row r="173" spans="2:17" ht="29.25" thickBot="1" x14ac:dyDescent="0.3">
      <c r="B173" s="137" t="s">
        <v>209</v>
      </c>
      <c r="C173" s="145"/>
      <c r="D173" s="147"/>
      <c r="E173" s="145"/>
      <c r="F173" s="129"/>
      <c r="G173" s="145"/>
      <c r="H173" s="108"/>
      <c r="I173" s="148"/>
      <c r="J173" s="129"/>
      <c r="K173" s="119"/>
      <c r="L173" s="119"/>
      <c r="M173" s="119"/>
      <c r="N173" s="119"/>
      <c r="O173" s="119"/>
      <c r="P173" s="119"/>
      <c r="Q173" s="119"/>
    </row>
    <row r="174" spans="2:17" x14ac:dyDescent="0.25">
      <c r="B174" s="120"/>
      <c r="C174" s="130"/>
      <c r="D174" s="130"/>
      <c r="E174" s="130"/>
      <c r="F174" s="130"/>
      <c r="G174" s="130"/>
      <c r="H174" s="108"/>
      <c r="I174" s="119"/>
      <c r="J174" s="129"/>
      <c r="K174" s="119"/>
      <c r="L174" s="119"/>
      <c r="M174" s="119"/>
      <c r="N174" s="119"/>
      <c r="O174" s="119"/>
      <c r="P174" s="119"/>
      <c r="Q174" s="119"/>
    </row>
    <row r="175" spans="2:17" ht="33.75" customHeight="1" thickBot="1" x14ac:dyDescent="0.3">
      <c r="B175" s="521" t="s">
        <v>503</v>
      </c>
      <c r="C175" s="521"/>
      <c r="D175" s="521"/>
      <c r="E175" s="521"/>
      <c r="F175" s="521"/>
      <c r="G175" s="521"/>
      <c r="H175" s="108"/>
      <c r="I175" s="534" t="s">
        <v>589</v>
      </c>
      <c r="J175" s="534"/>
      <c r="K175" s="119"/>
      <c r="L175" s="119"/>
      <c r="M175" s="119"/>
      <c r="N175" s="119"/>
      <c r="O175" s="119"/>
      <c r="P175" s="119"/>
      <c r="Q175" s="119"/>
    </row>
    <row r="176" spans="2:17" x14ac:dyDescent="0.25">
      <c r="B176" s="522" t="str">
        <f>IF(OR(C165="",C167="",F167="",C169=""),"",CONCATENATE($E$2," ",C165," ",$E$3," *",C167," *",F167,", ",$E$4," ",$C169))</f>
        <v/>
      </c>
      <c r="C176" s="522"/>
      <c r="D176" s="522"/>
      <c r="E176" s="522"/>
      <c r="F176" s="522"/>
      <c r="G176" s="522"/>
      <c r="H176" s="108"/>
      <c r="I176" s="140" t="s">
        <v>590</v>
      </c>
      <c r="J176" s="432" t="s">
        <v>591</v>
      </c>
      <c r="K176" s="119"/>
      <c r="L176" s="119"/>
      <c r="M176" s="119"/>
      <c r="N176" s="119"/>
      <c r="O176" s="119"/>
      <c r="P176" s="119"/>
      <c r="Q176" s="119"/>
    </row>
    <row r="177" spans="2:17" ht="13.5" customHeight="1" thickBot="1" x14ac:dyDescent="0.3">
      <c r="B177" s="120"/>
      <c r="C177" s="119"/>
      <c r="D177" s="119"/>
      <c r="E177" s="119"/>
      <c r="F177" s="119"/>
      <c r="G177" s="119"/>
      <c r="H177" s="108"/>
      <c r="I177" s="141"/>
      <c r="J177" s="433"/>
      <c r="K177" s="119"/>
      <c r="L177" s="119"/>
      <c r="M177" s="119"/>
      <c r="N177" s="119"/>
      <c r="O177" s="119"/>
      <c r="P177" s="119"/>
      <c r="Q177" s="119"/>
    </row>
    <row r="178" spans="2:17" x14ac:dyDescent="0.25">
      <c r="B178" s="120"/>
      <c r="C178" s="119"/>
      <c r="D178" s="119"/>
      <c r="E178" s="119"/>
      <c r="F178" s="119"/>
      <c r="G178" s="119"/>
      <c r="H178" s="108"/>
      <c r="I178" s="119"/>
      <c r="J178" s="129"/>
      <c r="K178" s="119"/>
      <c r="L178" s="119"/>
      <c r="M178" s="119"/>
      <c r="N178" s="119"/>
      <c r="O178" s="119"/>
      <c r="P178" s="119"/>
      <c r="Q178" s="119"/>
    </row>
    <row r="179" spans="2:17" ht="20.25" x14ac:dyDescent="0.25">
      <c r="B179" s="504" t="s">
        <v>559</v>
      </c>
      <c r="C179" s="505"/>
      <c r="D179" s="505"/>
      <c r="E179" s="505"/>
      <c r="F179" s="505"/>
      <c r="G179" s="505"/>
      <c r="H179" s="108"/>
      <c r="I179" s="119"/>
      <c r="J179" s="129"/>
      <c r="K179" s="119"/>
      <c r="L179" s="119"/>
      <c r="M179" s="119"/>
      <c r="N179" s="119"/>
      <c r="O179" s="119"/>
      <c r="P179" s="119"/>
      <c r="Q179" s="119"/>
    </row>
    <row r="180" spans="2:17" x14ac:dyDescent="0.25">
      <c r="B180" s="506" t="s">
        <v>205</v>
      </c>
      <c r="C180" s="506"/>
      <c r="D180" s="506"/>
      <c r="E180" s="506"/>
      <c r="F180" s="506"/>
      <c r="G180" s="506"/>
      <c r="H180" s="108"/>
      <c r="I180" s="119"/>
      <c r="J180" s="129"/>
      <c r="K180" s="119"/>
      <c r="L180" s="119"/>
      <c r="M180" s="119"/>
      <c r="N180" s="119"/>
      <c r="O180" s="119"/>
      <c r="P180" s="119"/>
      <c r="Q180" s="119"/>
    </row>
    <row r="181" spans="2:17" ht="15.75" thickBot="1" x14ac:dyDescent="0.3">
      <c r="B181" s="120"/>
      <c r="C181" s="122" t="s">
        <v>508</v>
      </c>
      <c r="D181" s="119"/>
      <c r="E181" s="119"/>
      <c r="F181" s="119"/>
      <c r="G181" s="119"/>
      <c r="H181" s="108"/>
      <c r="I181" s="119"/>
      <c r="J181" s="129"/>
      <c r="K181" s="119"/>
      <c r="L181" s="119"/>
      <c r="M181" s="119"/>
      <c r="N181" s="119"/>
      <c r="O181" s="119"/>
      <c r="P181" s="119"/>
      <c r="Q181" s="119"/>
    </row>
    <row r="182" spans="2:17" ht="30.75" thickBot="1" x14ac:dyDescent="0.3">
      <c r="B182" s="123" t="s">
        <v>206</v>
      </c>
      <c r="C182" s="507"/>
      <c r="D182" s="508"/>
      <c r="E182" s="508"/>
      <c r="F182" s="508"/>
      <c r="G182" s="509"/>
      <c r="H182" s="121" t="s">
        <v>499</v>
      </c>
      <c r="I182" s="119"/>
      <c r="J182" s="129"/>
      <c r="K182" s="119"/>
      <c r="L182" s="119"/>
      <c r="M182" s="119"/>
      <c r="N182" s="119"/>
      <c r="O182" s="119"/>
      <c r="P182" s="119"/>
      <c r="Q182" s="119"/>
    </row>
    <row r="183" spans="2:17" ht="15.75" thickBot="1" x14ac:dyDescent="0.3">
      <c r="B183" s="125"/>
      <c r="C183" s="120"/>
      <c r="D183" s="120"/>
      <c r="E183" s="120"/>
      <c r="F183" s="120"/>
      <c r="G183" s="126" t="s">
        <v>570</v>
      </c>
      <c r="H183" s="121"/>
      <c r="I183" s="119"/>
      <c r="J183" s="129"/>
      <c r="K183" s="119"/>
      <c r="L183" s="119"/>
      <c r="M183" s="119"/>
      <c r="N183" s="119"/>
      <c r="O183" s="119"/>
      <c r="P183" s="119"/>
      <c r="Q183" s="119"/>
    </row>
    <row r="184" spans="2:17" ht="45.75" thickBot="1" x14ac:dyDescent="0.3">
      <c r="B184" s="123" t="s">
        <v>207</v>
      </c>
      <c r="C184" s="510"/>
      <c r="D184" s="511"/>
      <c r="E184" s="120"/>
      <c r="F184" s="510"/>
      <c r="G184" s="511"/>
      <c r="H184" s="121" t="s">
        <v>500</v>
      </c>
      <c r="I184" s="119"/>
      <c r="J184" s="129"/>
      <c r="K184" s="119"/>
      <c r="L184" s="119"/>
      <c r="M184" s="119"/>
      <c r="N184" s="119"/>
      <c r="O184" s="119"/>
      <c r="P184" s="119"/>
      <c r="Q184" s="119"/>
    </row>
    <row r="185" spans="2:17" ht="15.75" thickBot="1" x14ac:dyDescent="0.3">
      <c r="B185" s="125"/>
      <c r="C185" s="120"/>
      <c r="D185" s="120"/>
      <c r="E185" s="120"/>
      <c r="F185" s="120"/>
      <c r="G185" s="120"/>
      <c r="H185" s="121"/>
      <c r="I185" s="119"/>
      <c r="J185" s="129"/>
      <c r="K185" s="119"/>
      <c r="L185" s="119"/>
      <c r="M185" s="119"/>
      <c r="N185" s="119"/>
      <c r="O185" s="119"/>
      <c r="P185" s="119"/>
      <c r="Q185" s="119"/>
    </row>
    <row r="186" spans="2:17" ht="60.75" thickBot="1" x14ac:dyDescent="0.3">
      <c r="B186" s="123" t="s">
        <v>507</v>
      </c>
      <c r="C186" s="524"/>
      <c r="D186" s="525"/>
      <c r="E186" s="525"/>
      <c r="F186" s="525"/>
      <c r="G186" s="511"/>
      <c r="H186" s="121" t="s">
        <v>501</v>
      </c>
      <c r="I186" s="119"/>
      <c r="J186" s="129"/>
      <c r="K186" s="119"/>
      <c r="L186" s="119"/>
      <c r="M186" s="119"/>
      <c r="N186" s="119"/>
      <c r="O186" s="119"/>
      <c r="P186" s="119"/>
      <c r="Q186" s="119"/>
    </row>
    <row r="187" spans="2:17" ht="15.75" thickBot="1" x14ac:dyDescent="0.3">
      <c r="B187" s="131"/>
      <c r="C187" s="516"/>
      <c r="D187" s="516"/>
      <c r="E187" s="516"/>
      <c r="F187" s="516"/>
      <c r="G187" s="516"/>
      <c r="H187" s="121"/>
      <c r="I187" s="119"/>
      <c r="J187" s="129"/>
      <c r="K187" s="119"/>
      <c r="L187" s="119"/>
      <c r="M187" s="119"/>
      <c r="N187" s="119"/>
      <c r="O187" s="119"/>
      <c r="P187" s="119"/>
      <c r="Q187" s="119"/>
    </row>
    <row r="188" spans="2:17" ht="15.75" thickBot="1" x14ac:dyDescent="0.3">
      <c r="B188" s="132" t="s">
        <v>208</v>
      </c>
      <c r="C188" s="133"/>
      <c r="D188" s="129"/>
      <c r="E188" s="133"/>
      <c r="F188" s="129"/>
      <c r="G188" s="133"/>
      <c r="H188" s="134"/>
      <c r="I188" s="119"/>
      <c r="J188" s="129"/>
      <c r="K188" s="119"/>
      <c r="L188" s="119"/>
      <c r="M188" s="119"/>
      <c r="N188" s="119"/>
      <c r="O188" s="119"/>
      <c r="P188" s="119"/>
      <c r="Q188" s="119"/>
    </row>
    <row r="189" spans="2:17" ht="15.75" thickBot="1" x14ac:dyDescent="0.3">
      <c r="B189" s="136"/>
      <c r="C189" s="129"/>
      <c r="D189" s="129"/>
      <c r="E189" s="129"/>
      <c r="F189" s="129"/>
      <c r="G189" s="129"/>
      <c r="H189" s="108"/>
      <c r="I189" s="119"/>
      <c r="J189" s="129"/>
      <c r="K189" s="119"/>
      <c r="L189" s="119"/>
      <c r="M189" s="119"/>
      <c r="N189" s="119"/>
      <c r="O189" s="119"/>
      <c r="P189" s="119"/>
      <c r="Q189" s="119"/>
    </row>
    <row r="190" spans="2:17" ht="29.25" thickBot="1" x14ac:dyDescent="0.3">
      <c r="B190" s="137" t="s">
        <v>209</v>
      </c>
      <c r="C190" s="133"/>
      <c r="D190" s="129"/>
      <c r="E190" s="133"/>
      <c r="F190" s="129"/>
      <c r="G190" s="133"/>
      <c r="H190" s="108"/>
      <c r="I190" s="119"/>
      <c r="J190" s="129"/>
      <c r="K190" s="119"/>
      <c r="L190" s="119"/>
      <c r="M190" s="119"/>
      <c r="N190" s="119"/>
      <c r="O190" s="119"/>
      <c r="P190" s="119"/>
      <c r="Q190" s="119"/>
    </row>
    <row r="191" spans="2:17" x14ac:dyDescent="0.25">
      <c r="B191" s="120"/>
      <c r="C191" s="130"/>
      <c r="D191" s="130"/>
      <c r="E191" s="130"/>
      <c r="F191" s="130"/>
      <c r="G191" s="130"/>
      <c r="H191" s="108"/>
      <c r="I191" s="119"/>
      <c r="J191" s="129"/>
      <c r="K191" s="119"/>
      <c r="L191" s="119"/>
      <c r="M191" s="119"/>
      <c r="N191" s="119"/>
      <c r="O191" s="119"/>
      <c r="P191" s="119"/>
      <c r="Q191" s="119"/>
    </row>
    <row r="192" spans="2:17" ht="35.25" customHeight="1" thickBot="1" x14ac:dyDescent="0.3">
      <c r="B192" s="521" t="s">
        <v>503</v>
      </c>
      <c r="C192" s="521"/>
      <c r="D192" s="521"/>
      <c r="E192" s="521"/>
      <c r="F192" s="521"/>
      <c r="G192" s="521"/>
      <c r="H192" s="108"/>
      <c r="I192" s="534" t="s">
        <v>589</v>
      </c>
      <c r="J192" s="534"/>
      <c r="K192" s="119"/>
      <c r="L192" s="119"/>
      <c r="M192" s="119"/>
      <c r="N192" s="119"/>
      <c r="O192" s="119"/>
      <c r="P192" s="119"/>
      <c r="Q192" s="119"/>
    </row>
    <row r="193" spans="2:17" x14ac:dyDescent="0.25">
      <c r="B193" s="522" t="str">
        <f>IF(OR(C182="",C184="",F184="",C186=""),"",CONCATENATE($E$2," ",C182," ",$E$3," *",C184," *",F184,", ",$E$4," ",$C186))</f>
        <v/>
      </c>
      <c r="C193" s="522"/>
      <c r="D193" s="522"/>
      <c r="E193" s="522"/>
      <c r="F193" s="522"/>
      <c r="G193" s="522"/>
      <c r="H193" s="108"/>
      <c r="I193" s="140" t="s">
        <v>590</v>
      </c>
      <c r="J193" s="432" t="s">
        <v>591</v>
      </c>
      <c r="K193" s="119"/>
      <c r="L193" s="119"/>
      <c r="M193" s="119"/>
      <c r="N193" s="119"/>
      <c r="O193" s="119"/>
      <c r="P193" s="119"/>
      <c r="Q193" s="119"/>
    </row>
    <row r="194" spans="2:17" ht="15.75" thickBot="1" x14ac:dyDescent="0.3">
      <c r="B194" s="120"/>
      <c r="C194" s="119"/>
      <c r="D194" s="119"/>
      <c r="E194" s="119"/>
      <c r="F194" s="119"/>
      <c r="G194" s="119"/>
      <c r="H194" s="108"/>
      <c r="I194" s="141"/>
      <c r="J194" s="433"/>
      <c r="K194" s="119"/>
      <c r="L194" s="119"/>
      <c r="M194" s="119"/>
      <c r="N194" s="119"/>
      <c r="O194" s="119"/>
      <c r="P194" s="119"/>
      <c r="Q194" s="119"/>
    </row>
    <row r="195" spans="2:17" x14ac:dyDescent="0.25">
      <c r="B195" s="120"/>
      <c r="C195" s="119"/>
      <c r="D195" s="119"/>
      <c r="E195" s="119"/>
      <c r="F195" s="119"/>
      <c r="G195" s="119"/>
      <c r="H195" s="108"/>
      <c r="I195" s="119"/>
      <c r="J195" s="129"/>
      <c r="K195" s="119"/>
      <c r="L195" s="119"/>
      <c r="M195" s="119"/>
      <c r="N195" s="119"/>
      <c r="O195" s="119"/>
      <c r="P195" s="119"/>
      <c r="Q195" s="119"/>
    </row>
    <row r="196" spans="2:17" ht="20.25" x14ac:dyDescent="0.25">
      <c r="B196" s="504" t="s">
        <v>560</v>
      </c>
      <c r="C196" s="505"/>
      <c r="D196" s="505"/>
      <c r="E196" s="505"/>
      <c r="F196" s="505"/>
      <c r="G196" s="505"/>
      <c r="H196" s="108"/>
      <c r="I196" s="119"/>
      <c r="J196" s="129"/>
      <c r="K196" s="119"/>
      <c r="L196" s="119"/>
      <c r="M196" s="119"/>
      <c r="N196" s="119"/>
      <c r="O196" s="119"/>
      <c r="P196" s="119"/>
      <c r="Q196" s="119"/>
    </row>
    <row r="197" spans="2:17" x14ac:dyDescent="0.25">
      <c r="B197" s="506" t="s">
        <v>205</v>
      </c>
      <c r="C197" s="506"/>
      <c r="D197" s="506"/>
      <c r="E197" s="506"/>
      <c r="F197" s="506"/>
      <c r="G197" s="506"/>
      <c r="H197" s="108"/>
      <c r="I197" s="119"/>
      <c r="J197" s="129"/>
      <c r="K197" s="119"/>
      <c r="L197" s="119"/>
      <c r="M197" s="119"/>
      <c r="N197" s="119"/>
      <c r="O197" s="119"/>
      <c r="P197" s="119"/>
      <c r="Q197" s="119"/>
    </row>
    <row r="198" spans="2:17" ht="15.75" thickBot="1" x14ac:dyDescent="0.3">
      <c r="B198" s="120"/>
      <c r="C198" s="122" t="s">
        <v>508</v>
      </c>
      <c r="D198" s="119"/>
      <c r="E198" s="119"/>
      <c r="F198" s="119"/>
      <c r="G198" s="119"/>
      <c r="H198" s="108"/>
      <c r="I198" s="119"/>
      <c r="J198" s="129"/>
      <c r="K198" s="119"/>
      <c r="L198" s="119"/>
      <c r="M198" s="119"/>
      <c r="N198" s="119"/>
      <c r="O198" s="119"/>
      <c r="P198" s="119"/>
      <c r="Q198" s="119"/>
    </row>
    <row r="199" spans="2:17" ht="30.75" thickBot="1" x14ac:dyDescent="0.3">
      <c r="B199" s="123" t="s">
        <v>206</v>
      </c>
      <c r="C199" s="507"/>
      <c r="D199" s="508"/>
      <c r="E199" s="508"/>
      <c r="F199" s="508"/>
      <c r="G199" s="509"/>
      <c r="H199" s="121" t="s">
        <v>499</v>
      </c>
      <c r="I199" s="119"/>
      <c r="J199" s="129"/>
      <c r="K199" s="119"/>
      <c r="L199" s="119"/>
      <c r="M199" s="119"/>
      <c r="N199" s="119"/>
      <c r="O199" s="119"/>
      <c r="P199" s="119"/>
      <c r="Q199" s="119"/>
    </row>
    <row r="200" spans="2:17" ht="15.75" thickBot="1" x14ac:dyDescent="0.3">
      <c r="B200" s="125"/>
      <c r="C200" s="120"/>
      <c r="D200" s="120"/>
      <c r="E200" s="120"/>
      <c r="F200" s="120"/>
      <c r="G200" s="126" t="s">
        <v>570</v>
      </c>
      <c r="H200" s="121"/>
      <c r="I200" s="119"/>
      <c r="J200" s="129"/>
      <c r="K200" s="119"/>
      <c r="L200" s="119"/>
      <c r="M200" s="119"/>
      <c r="N200" s="119"/>
      <c r="O200" s="119"/>
      <c r="P200" s="119"/>
      <c r="Q200" s="119"/>
    </row>
    <row r="201" spans="2:17" ht="45.75" thickBot="1" x14ac:dyDescent="0.3">
      <c r="B201" s="123" t="s">
        <v>207</v>
      </c>
      <c r="C201" s="510"/>
      <c r="D201" s="511"/>
      <c r="E201" s="120"/>
      <c r="F201" s="510"/>
      <c r="G201" s="511"/>
      <c r="H201" s="121" t="s">
        <v>500</v>
      </c>
      <c r="I201" s="119"/>
      <c r="J201" s="129"/>
      <c r="K201" s="119"/>
      <c r="L201" s="119"/>
      <c r="M201" s="119"/>
      <c r="N201" s="119"/>
      <c r="O201" s="119"/>
      <c r="P201" s="119"/>
      <c r="Q201" s="119"/>
    </row>
    <row r="202" spans="2:17" ht="15.75" thickBot="1" x14ac:dyDescent="0.3">
      <c r="B202" s="125"/>
      <c r="C202" s="120"/>
      <c r="D202" s="120"/>
      <c r="E202" s="120"/>
      <c r="F202" s="120"/>
      <c r="G202" s="120"/>
      <c r="H202" s="121"/>
      <c r="I202" s="119"/>
      <c r="J202" s="129"/>
      <c r="K202" s="119"/>
      <c r="L202" s="119"/>
      <c r="M202" s="119"/>
      <c r="N202" s="119"/>
      <c r="O202" s="119"/>
      <c r="P202" s="119"/>
      <c r="Q202" s="119"/>
    </row>
    <row r="203" spans="2:17" ht="54.75" customHeight="1" thickBot="1" x14ac:dyDescent="0.3">
      <c r="B203" s="123" t="s">
        <v>507</v>
      </c>
      <c r="C203" s="524"/>
      <c r="D203" s="525"/>
      <c r="E203" s="525"/>
      <c r="F203" s="525"/>
      <c r="G203" s="511"/>
      <c r="H203" s="121" t="s">
        <v>501</v>
      </c>
      <c r="I203" s="119"/>
      <c r="J203" s="129"/>
      <c r="K203" s="119"/>
      <c r="L203" s="119"/>
      <c r="M203" s="119"/>
      <c r="N203" s="119"/>
      <c r="O203" s="119"/>
      <c r="P203" s="119"/>
      <c r="Q203" s="119"/>
    </row>
    <row r="204" spans="2:17" ht="15.75" thickBot="1" x14ac:dyDescent="0.3">
      <c r="B204" s="131"/>
      <c r="C204" s="516"/>
      <c r="D204" s="516"/>
      <c r="E204" s="516"/>
      <c r="F204" s="516"/>
      <c r="G204" s="516"/>
      <c r="H204" s="121"/>
      <c r="I204" s="119"/>
      <c r="J204" s="129"/>
      <c r="K204" s="119"/>
      <c r="L204" s="119"/>
      <c r="M204" s="119"/>
      <c r="N204" s="119"/>
      <c r="O204" s="119"/>
      <c r="P204" s="119"/>
      <c r="Q204" s="119"/>
    </row>
    <row r="205" spans="2:17" ht="26.25" customHeight="1" thickBot="1" x14ac:dyDescent="0.3">
      <c r="B205" s="132" t="s">
        <v>208</v>
      </c>
      <c r="C205" s="133"/>
      <c r="D205" s="129"/>
      <c r="E205" s="133"/>
      <c r="F205" s="129"/>
      <c r="G205" s="133"/>
      <c r="H205" s="134"/>
      <c r="I205" s="119"/>
      <c r="J205" s="129"/>
      <c r="K205" s="119"/>
      <c r="L205" s="119"/>
      <c r="M205" s="119"/>
      <c r="N205" s="119"/>
      <c r="O205" s="119"/>
      <c r="P205" s="119"/>
      <c r="Q205" s="119"/>
    </row>
    <row r="206" spans="2:17" ht="15.75" thickBot="1" x14ac:dyDescent="0.3">
      <c r="B206" s="136"/>
      <c r="C206" s="129"/>
      <c r="D206" s="129"/>
      <c r="E206" s="129"/>
      <c r="F206" s="129"/>
      <c r="G206" s="129"/>
      <c r="H206" s="108"/>
      <c r="I206" s="119"/>
      <c r="J206" s="129"/>
      <c r="K206" s="119"/>
      <c r="L206" s="119"/>
      <c r="M206" s="119"/>
      <c r="N206" s="119"/>
      <c r="O206" s="119"/>
      <c r="P206" s="119"/>
      <c r="Q206" s="119"/>
    </row>
    <row r="207" spans="2:17" ht="24.75" customHeight="1" thickBot="1" x14ac:dyDescent="0.3">
      <c r="B207" s="137" t="s">
        <v>209</v>
      </c>
      <c r="C207" s="133"/>
      <c r="D207" s="129"/>
      <c r="E207" s="133"/>
      <c r="F207" s="129"/>
      <c r="G207" s="133"/>
      <c r="H207" s="108"/>
      <c r="I207" s="119"/>
      <c r="J207" s="129"/>
      <c r="K207" s="119"/>
      <c r="L207" s="119"/>
      <c r="M207" s="119"/>
      <c r="N207" s="119"/>
      <c r="O207" s="119"/>
      <c r="P207" s="119"/>
      <c r="Q207" s="119"/>
    </row>
    <row r="208" spans="2:17" ht="8.25" customHeight="1" x14ac:dyDescent="0.25">
      <c r="B208" s="120"/>
      <c r="C208" s="130"/>
      <c r="D208" s="130"/>
      <c r="E208" s="130"/>
      <c r="F208" s="130"/>
      <c r="G208" s="130"/>
      <c r="H208" s="108"/>
      <c r="I208" s="119"/>
      <c r="J208" s="129"/>
      <c r="K208" s="119"/>
      <c r="L208" s="119"/>
      <c r="M208" s="119"/>
      <c r="N208" s="119"/>
      <c r="O208" s="119"/>
      <c r="P208" s="119"/>
      <c r="Q208" s="119"/>
    </row>
    <row r="209" spans="2:17" ht="28.5" customHeight="1" thickBot="1" x14ac:dyDescent="0.3">
      <c r="B209" s="521" t="s">
        <v>503</v>
      </c>
      <c r="C209" s="521"/>
      <c r="D209" s="521"/>
      <c r="E209" s="521"/>
      <c r="F209" s="521"/>
      <c r="G209" s="521"/>
      <c r="H209" s="108"/>
      <c r="I209" s="534" t="s">
        <v>589</v>
      </c>
      <c r="J209" s="534"/>
      <c r="K209" s="119"/>
      <c r="L209" s="119"/>
      <c r="M209" s="119"/>
      <c r="N209" s="119"/>
      <c r="O209" s="119"/>
      <c r="P209" s="119"/>
      <c r="Q209" s="119"/>
    </row>
    <row r="210" spans="2:17" x14ac:dyDescent="0.25">
      <c r="B210" s="522" t="str">
        <f>IF(OR(C199="",C201="",F201="",C203=""),"",CONCATENATE($E$2," ",C199," ",$E$3," *",C201," *",F201,", ",$E$4," ",$C203))</f>
        <v/>
      </c>
      <c r="C210" s="522"/>
      <c r="D210" s="522"/>
      <c r="E210" s="522"/>
      <c r="F210" s="522"/>
      <c r="G210" s="522"/>
      <c r="H210" s="108"/>
      <c r="I210" s="140" t="s">
        <v>590</v>
      </c>
      <c r="J210" s="432" t="s">
        <v>591</v>
      </c>
      <c r="K210" s="119"/>
      <c r="L210" s="119"/>
      <c r="M210" s="119"/>
      <c r="N210" s="119"/>
      <c r="O210" s="119"/>
      <c r="P210" s="119"/>
      <c r="Q210" s="119"/>
    </row>
    <row r="211" spans="2:17" ht="15.75" thickBot="1" x14ac:dyDescent="0.3">
      <c r="B211" s="120"/>
      <c r="C211" s="119"/>
      <c r="D211" s="119"/>
      <c r="E211" s="119"/>
      <c r="F211" s="119"/>
      <c r="G211" s="119"/>
      <c r="H211" s="108"/>
      <c r="I211" s="141"/>
      <c r="J211" s="433"/>
      <c r="K211" s="119"/>
      <c r="L211" s="119"/>
      <c r="M211" s="119"/>
      <c r="N211" s="119"/>
      <c r="O211" s="119"/>
      <c r="P211" s="119"/>
      <c r="Q211" s="119"/>
    </row>
  </sheetData>
  <mergeCells count="129">
    <mergeCell ref="F133:G133"/>
    <mergeCell ref="C131:G131"/>
    <mergeCell ref="B129:G129"/>
    <mergeCell ref="B128:G128"/>
    <mergeCell ref="B125:G125"/>
    <mergeCell ref="B124:G124"/>
    <mergeCell ref="I209:J209"/>
    <mergeCell ref="I20:J20"/>
    <mergeCell ref="I38:J38"/>
    <mergeCell ref="I56:J56"/>
    <mergeCell ref="I73:J73"/>
    <mergeCell ref="I90:J90"/>
    <mergeCell ref="I107:J107"/>
    <mergeCell ref="I124:J124"/>
    <mergeCell ref="I141:J141"/>
    <mergeCell ref="I158:J158"/>
    <mergeCell ref="C152:G152"/>
    <mergeCell ref="C153:G153"/>
    <mergeCell ref="B158:G158"/>
    <mergeCell ref="B159:G159"/>
    <mergeCell ref="B162:G162"/>
    <mergeCell ref="C150:D150"/>
    <mergeCell ref="F150:G150"/>
    <mergeCell ref="I175:J175"/>
    <mergeCell ref="I192:J192"/>
    <mergeCell ref="B111:G111"/>
    <mergeCell ref="B112:G112"/>
    <mergeCell ref="C114:G114"/>
    <mergeCell ref="C118:G118"/>
    <mergeCell ref="C119:G119"/>
    <mergeCell ref="B73:G73"/>
    <mergeCell ref="C99:D99"/>
    <mergeCell ref="F99:G99"/>
    <mergeCell ref="B107:G107"/>
    <mergeCell ref="B108:G108"/>
    <mergeCell ref="B74:G74"/>
    <mergeCell ref="B75:G75"/>
    <mergeCell ref="B77:G77"/>
    <mergeCell ref="B91:G91"/>
    <mergeCell ref="B92:G92"/>
    <mergeCell ref="B78:G78"/>
    <mergeCell ref="C80:G80"/>
    <mergeCell ref="C84:G84"/>
    <mergeCell ref="C85:G85"/>
    <mergeCell ref="B90:G90"/>
    <mergeCell ref="C82:D82"/>
    <mergeCell ref="F82:G82"/>
    <mergeCell ref="B94:G94"/>
    <mergeCell ref="B95:G95"/>
    <mergeCell ref="C97:G97"/>
    <mergeCell ref="C101:G101"/>
    <mergeCell ref="C102:G102"/>
    <mergeCell ref="F48:G48"/>
    <mergeCell ref="B58:G58"/>
    <mergeCell ref="B60:G60"/>
    <mergeCell ref="B61:G61"/>
    <mergeCell ref="C63:G63"/>
    <mergeCell ref="C67:G67"/>
    <mergeCell ref="C65:D65"/>
    <mergeCell ref="F65:G65"/>
    <mergeCell ref="C68:G68"/>
    <mergeCell ref="B38:G38"/>
    <mergeCell ref="B22:G22"/>
    <mergeCell ref="B20:G20"/>
    <mergeCell ref="B21:G21"/>
    <mergeCell ref="B6:G6"/>
    <mergeCell ref="B8:G8"/>
    <mergeCell ref="C10:G10"/>
    <mergeCell ref="C14:G14"/>
    <mergeCell ref="C15:G15"/>
    <mergeCell ref="B7:G7"/>
    <mergeCell ref="C12:D12"/>
    <mergeCell ref="F12:G12"/>
    <mergeCell ref="B39:G39"/>
    <mergeCell ref="B40:G40"/>
    <mergeCell ref="B43:G43"/>
    <mergeCell ref="B44:G44"/>
    <mergeCell ref="C46:G46"/>
    <mergeCell ref="C50:G50"/>
    <mergeCell ref="C51:G51"/>
    <mergeCell ref="B56:G56"/>
    <mergeCell ref="B57:G57"/>
    <mergeCell ref="C48:D48"/>
    <mergeCell ref="C3:F4"/>
    <mergeCell ref="C1:F2"/>
    <mergeCell ref="B1:B4"/>
    <mergeCell ref="B25:G25"/>
    <mergeCell ref="B26:G26"/>
    <mergeCell ref="C28:G28"/>
    <mergeCell ref="C32:G32"/>
    <mergeCell ref="C33:G33"/>
    <mergeCell ref="C30:D30"/>
    <mergeCell ref="F30:G30"/>
    <mergeCell ref="B209:G209"/>
    <mergeCell ref="B210:G210"/>
    <mergeCell ref="B197:G197"/>
    <mergeCell ref="C199:G199"/>
    <mergeCell ref="C201:D201"/>
    <mergeCell ref="F201:G201"/>
    <mergeCell ref="C203:G203"/>
    <mergeCell ref="C186:G186"/>
    <mergeCell ref="C187:G187"/>
    <mergeCell ref="B192:G192"/>
    <mergeCell ref="B193:G193"/>
    <mergeCell ref="B196:G196"/>
    <mergeCell ref="B179:G179"/>
    <mergeCell ref="B180:G180"/>
    <mergeCell ref="C182:G182"/>
    <mergeCell ref="C184:D184"/>
    <mergeCell ref="F184:G184"/>
    <mergeCell ref="C116:D116"/>
    <mergeCell ref="F116:G116"/>
    <mergeCell ref="C133:D133"/>
    <mergeCell ref="C204:G204"/>
    <mergeCell ref="C135:G135"/>
    <mergeCell ref="C136:G136"/>
    <mergeCell ref="B141:G141"/>
    <mergeCell ref="B142:G142"/>
    <mergeCell ref="B145:G145"/>
    <mergeCell ref="B146:G146"/>
    <mergeCell ref="C148:G148"/>
    <mergeCell ref="B163:G163"/>
    <mergeCell ref="C165:G165"/>
    <mergeCell ref="C169:G169"/>
    <mergeCell ref="C170:G170"/>
    <mergeCell ref="B175:G175"/>
    <mergeCell ref="B176:G176"/>
    <mergeCell ref="C167:D167"/>
    <mergeCell ref="F167:G167"/>
  </mergeCells>
  <dataValidations count="2">
    <dataValidation type="list" allowBlank="1" showInputMessage="1" showErrorMessage="1" sqref="I126 I211 I194 I177 I160 I143">
      <formula1>$A$103:$A$107</formula1>
    </dataValidation>
    <dataValidation type="list" allowBlank="1" showInputMessage="1" showErrorMessage="1" sqref="J126 J211 J194 J177 J160 J143">
      <formula1>$B$103:$B$106</formula1>
    </dataValidation>
  </dataValidations>
  <pageMargins left="1.0236220472440944" right="0.23622047244094491" top="0.74803149606299213" bottom="0.74803149606299213" header="0.31496062992125984" footer="0.31496062992125984"/>
  <pageSetup paperSize="5" scale="72" fitToHeight="0" orientation="landscape" r:id="rId1"/>
  <headerFooter>
    <oddFooter>&amp;CPágina &amp;P de &amp;N&amp;RAprobación mediante el radicado  No. 20251700431443</oddFooter>
  </headerFooter>
  <rowBreaks count="1" manualBreakCount="1">
    <brk id="180" max="9" man="1"/>
  </rowBreaks>
  <ignoredErrors>
    <ignoredError sqref="G2:G3"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Listas!$A$100:$A$104</xm:f>
          </x14:formula1>
          <xm:sqref>I22 I40 I58 I75 I92 I109</xm:sqref>
        </x14:dataValidation>
        <x14:dataValidation type="list" allowBlank="1" showInputMessage="1" showErrorMessage="1">
          <x14:formula1>
            <xm:f>Listas!$B$100:$B$103</xm:f>
          </x14:formula1>
          <xm:sqref>J22 J40 J58 J75 J92 J109</xm:sqref>
        </x14:dataValidation>
        <x14:dataValidation type="list" allowBlank="1" showInputMessage="1" showErrorMessage="1">
          <x14:formula1>
            <xm:f>Listas!$A$2:$A$8</xm:f>
          </x14:formula1>
          <xm:sqref>C10:G10 C28:G28 C46:G46 C63:G63 C199:G199 C80:G80 C114:G114 C131:G131 C148:G148 C165:G165 C182:G182 C97:G97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I141"/>
  <sheetViews>
    <sheetView zoomScale="80" zoomScaleNormal="80" zoomScaleSheetLayoutView="70" workbookViewId="0">
      <selection activeCell="U5" sqref="U5"/>
    </sheetView>
  </sheetViews>
  <sheetFormatPr baseColWidth="10" defaultColWidth="11.42578125" defaultRowHeight="15" x14ac:dyDescent="0.25"/>
  <cols>
    <col min="1" max="1" width="18" style="24" customWidth="1"/>
    <col min="2" max="2" width="22" style="24" customWidth="1"/>
    <col min="3" max="3" width="24.42578125" style="24" customWidth="1"/>
    <col min="4" max="5" width="9.140625" style="24" customWidth="1"/>
    <col min="6" max="6" width="9.140625" style="24" bestFit="1" customWidth="1"/>
    <col min="7" max="7" width="23.42578125" style="24" customWidth="1"/>
    <col min="8" max="8" width="18" style="24" hidden="1" customWidth="1"/>
    <col min="9" max="9" width="55.5703125" style="24" customWidth="1"/>
    <col min="10" max="10" width="7.140625" style="24" bestFit="1" customWidth="1"/>
    <col min="11" max="11" width="50.5703125" style="24" customWidth="1"/>
    <col min="12" max="12" width="27" style="24" customWidth="1"/>
    <col min="13" max="13" width="9.42578125" style="24" customWidth="1"/>
    <col min="14" max="14" width="12.7109375" style="25" customWidth="1"/>
    <col min="15" max="15" width="10.85546875" style="25" customWidth="1"/>
    <col min="16" max="16" width="14.140625" style="24" customWidth="1"/>
    <col min="17" max="17" width="7.28515625" style="24" customWidth="1"/>
    <col min="18" max="18" width="14.85546875" style="24" customWidth="1"/>
    <col min="19" max="19" width="6.42578125" style="24" bestFit="1" customWidth="1"/>
    <col min="20" max="20" width="13.5703125" style="25" customWidth="1"/>
    <col min="21" max="21" width="6.42578125" style="25" bestFit="1" customWidth="1"/>
    <col min="22" max="22" width="12.28515625" style="24" hidden="1" customWidth="1"/>
    <col min="23" max="23" width="19.28515625" style="26" customWidth="1"/>
    <col min="24" max="24" width="4.85546875" style="24" bestFit="1" customWidth="1"/>
    <col min="25" max="25" width="17.42578125" style="24" customWidth="1"/>
    <col min="26" max="26" width="20.28515625" style="24" customWidth="1"/>
    <col min="27" max="27" width="20.140625" style="24" customWidth="1"/>
    <col min="28" max="28" width="23.42578125" style="24" customWidth="1"/>
    <col min="29" max="29" width="20.85546875" style="24" customWidth="1"/>
    <col min="30" max="30" width="26.5703125" style="24" customWidth="1"/>
    <col min="31" max="31" width="77.140625" style="24" customWidth="1"/>
    <col min="32" max="32" width="6.140625" style="24" bestFit="1" customWidth="1"/>
    <col min="33" max="33" width="36.7109375" style="24" customWidth="1"/>
    <col min="34" max="34" width="4.28515625" style="24" bestFit="1" customWidth="1"/>
    <col min="35" max="35" width="7.140625" style="25" customWidth="1"/>
    <col min="36" max="36" width="9.5703125" style="25" customWidth="1"/>
    <col min="37" max="37" width="7.140625" style="25" customWidth="1"/>
    <col min="38" max="38" width="9.5703125" style="25" customWidth="1"/>
    <col min="39" max="39" width="8.28515625" style="25" customWidth="1"/>
    <col min="40" max="40" width="14.140625" style="25" customWidth="1"/>
    <col min="41" max="41" width="12.28515625" style="25" customWidth="1"/>
    <col min="42" max="42" width="4.28515625" style="24" customWidth="1"/>
    <col min="43" max="44" width="4.28515625" style="24" bestFit="1" customWidth="1"/>
    <col min="45" max="45" width="16" style="24" bestFit="1" customWidth="1"/>
    <col min="46" max="46" width="9" style="24" customWidth="1"/>
    <col min="47" max="47" width="11.28515625" style="24" customWidth="1"/>
    <col min="48" max="48" width="12.5703125" style="24" bestFit="1" customWidth="1"/>
    <col min="49" max="49" width="8.7109375" style="24" customWidth="1"/>
    <col min="50" max="50" width="13.5703125" style="24" customWidth="1"/>
    <col min="51" max="51" width="18" style="24" customWidth="1"/>
    <col min="52" max="52" width="18.140625" style="24" bestFit="1" customWidth="1"/>
    <col min="53" max="53" width="22.7109375" style="24" customWidth="1"/>
    <col min="54" max="54" width="35" style="24" customWidth="1"/>
    <col min="55" max="56" width="26.28515625" style="24" customWidth="1"/>
    <col min="57" max="57" width="22" style="24" customWidth="1"/>
    <col min="58" max="58" width="39.28515625" style="24" customWidth="1"/>
    <col min="59" max="59" width="1.28515625" style="24" hidden="1" customWidth="1"/>
    <col min="60" max="60" width="12.85546875" style="24" customWidth="1"/>
    <col min="61" max="16384" width="11.42578125" style="24"/>
  </cols>
  <sheetData>
    <row r="1" spans="1:61" ht="27.75" customHeight="1" x14ac:dyDescent="0.25">
      <c r="A1" s="537"/>
      <c r="B1" s="537"/>
      <c r="C1" s="537"/>
      <c r="D1" s="538" t="s">
        <v>663</v>
      </c>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6" t="s">
        <v>638</v>
      </c>
      <c r="BE1" s="536"/>
      <c r="BF1" s="536"/>
    </row>
    <row r="2" spans="1:61" s="31" customFormat="1" ht="29.25" customHeight="1" x14ac:dyDescent="0.25">
      <c r="A2" s="537"/>
      <c r="B2" s="537"/>
      <c r="C2" s="537"/>
      <c r="D2" s="538"/>
      <c r="E2" s="538"/>
      <c r="F2" s="538"/>
      <c r="G2" s="538"/>
      <c r="H2" s="538"/>
      <c r="I2" s="538"/>
      <c r="J2" s="538"/>
      <c r="K2" s="538"/>
      <c r="L2" s="538"/>
      <c r="M2" s="538"/>
      <c r="N2" s="538"/>
      <c r="O2" s="538"/>
      <c r="P2" s="538"/>
      <c r="Q2" s="538"/>
      <c r="R2" s="538"/>
      <c r="S2" s="538"/>
      <c r="T2" s="538"/>
      <c r="U2" s="538"/>
      <c r="V2" s="538"/>
      <c r="W2" s="538"/>
      <c r="X2" s="538"/>
      <c r="Y2" s="538"/>
      <c r="Z2" s="538"/>
      <c r="AA2" s="538"/>
      <c r="AB2" s="538"/>
      <c r="AC2" s="538"/>
      <c r="AD2" s="538"/>
      <c r="AE2" s="538"/>
      <c r="AF2" s="538"/>
      <c r="AG2" s="538"/>
      <c r="AH2" s="538"/>
      <c r="AI2" s="538"/>
      <c r="AJ2" s="538"/>
      <c r="AK2" s="538"/>
      <c r="AL2" s="538"/>
      <c r="AM2" s="538"/>
      <c r="AN2" s="538"/>
      <c r="AO2" s="538"/>
      <c r="AP2" s="538"/>
      <c r="AQ2" s="538"/>
      <c r="AR2" s="538"/>
      <c r="AS2" s="538"/>
      <c r="AT2" s="538"/>
      <c r="AU2" s="538"/>
      <c r="AV2" s="538"/>
      <c r="AW2" s="538"/>
      <c r="AX2" s="538"/>
      <c r="AY2" s="538"/>
      <c r="AZ2" s="538"/>
      <c r="BA2" s="538"/>
      <c r="BB2" s="538"/>
      <c r="BC2" s="538"/>
      <c r="BD2" s="549" t="str">
        <f>Contexto!G2</f>
        <v>Versión: 04</v>
      </c>
      <c r="BE2" s="549"/>
      <c r="BF2" s="549"/>
    </row>
    <row r="3" spans="1:61" s="31" customFormat="1" ht="25.5" customHeight="1" x14ac:dyDescent="0.25">
      <c r="A3" s="537"/>
      <c r="B3" s="537"/>
      <c r="C3" s="537"/>
      <c r="D3" s="539" t="s">
        <v>669</v>
      </c>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539"/>
      <c r="AM3" s="539"/>
      <c r="AN3" s="539"/>
      <c r="AO3" s="539"/>
      <c r="AP3" s="539"/>
      <c r="AQ3" s="539"/>
      <c r="AR3" s="539"/>
      <c r="AS3" s="539"/>
      <c r="AT3" s="539"/>
      <c r="AU3" s="539"/>
      <c r="AV3" s="539"/>
      <c r="AW3" s="539"/>
      <c r="AX3" s="539"/>
      <c r="AY3" s="539"/>
      <c r="AZ3" s="539"/>
      <c r="BA3" s="539"/>
      <c r="BB3" s="539"/>
      <c r="BC3" s="539"/>
      <c r="BD3" s="549" t="str">
        <f>Contexto!G3</f>
        <v>Fecha: 15/08/2025</v>
      </c>
      <c r="BE3" s="549"/>
      <c r="BF3" s="549"/>
    </row>
    <row r="4" spans="1:61" s="31" customFormat="1" ht="30" customHeight="1" x14ac:dyDescent="0.25">
      <c r="A4" s="537"/>
      <c r="B4" s="537"/>
      <c r="C4" s="537"/>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49" t="s">
        <v>668</v>
      </c>
      <c r="BE4" s="549"/>
      <c r="BF4" s="549"/>
    </row>
    <row r="5" spans="1:61" x14ac:dyDescent="0.25">
      <c r="A5" s="127"/>
      <c r="B5" s="127"/>
      <c r="C5" s="127"/>
      <c r="D5" s="127"/>
      <c r="E5" s="127"/>
      <c r="F5" s="127"/>
      <c r="G5" s="127"/>
      <c r="H5" s="127"/>
      <c r="I5" s="127"/>
      <c r="J5" s="127"/>
      <c r="K5" s="127"/>
      <c r="L5" s="127"/>
      <c r="M5" s="127"/>
      <c r="N5" s="149"/>
      <c r="O5" s="149"/>
      <c r="P5" s="127"/>
      <c r="Q5" s="127"/>
      <c r="R5" s="127"/>
      <c r="S5" s="127"/>
      <c r="T5" s="149"/>
      <c r="U5" s="149"/>
      <c r="V5" s="127"/>
      <c r="W5" s="150"/>
      <c r="X5" s="127"/>
      <c r="Y5" s="127"/>
      <c r="Z5" s="127"/>
      <c r="AA5" s="127"/>
      <c r="AB5" s="127"/>
      <c r="AC5" s="127"/>
      <c r="AD5" s="127"/>
      <c r="AE5" s="127"/>
      <c r="AF5" s="127"/>
      <c r="AG5" s="127"/>
      <c r="AH5" s="127"/>
      <c r="AI5" s="149"/>
      <c r="AJ5" s="149"/>
      <c r="AK5" s="149"/>
      <c r="AL5" s="149"/>
      <c r="AM5" s="149"/>
      <c r="AN5" s="149"/>
      <c r="AO5" s="149"/>
      <c r="AP5" s="127"/>
      <c r="AQ5" s="127"/>
      <c r="AR5" s="127"/>
      <c r="AS5" s="127"/>
      <c r="AT5" s="127"/>
      <c r="AU5" s="127"/>
      <c r="AV5" s="127"/>
      <c r="AW5" s="127"/>
      <c r="AX5" s="127"/>
      <c r="AY5" s="127"/>
      <c r="AZ5" s="127"/>
      <c r="BA5" s="127"/>
      <c r="BB5" s="127"/>
      <c r="BC5" s="127"/>
      <c r="BD5" s="127"/>
      <c r="BE5" s="127"/>
      <c r="BF5" s="127"/>
    </row>
    <row r="6" spans="1:61" ht="13.5" customHeight="1" x14ac:dyDescent="0.25">
      <c r="A6" s="642" t="s">
        <v>660</v>
      </c>
      <c r="B6" s="643"/>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643"/>
      <c r="AT6" s="643"/>
      <c r="AU6" s="643"/>
      <c r="AV6" s="643"/>
      <c r="AW6" s="643"/>
      <c r="AX6" s="643"/>
      <c r="AY6" s="643"/>
      <c r="AZ6" s="643"/>
      <c r="BA6" s="643"/>
      <c r="BB6" s="643"/>
      <c r="BC6" s="643"/>
      <c r="BD6" s="643"/>
      <c r="BE6" s="643"/>
      <c r="BF6" s="643"/>
    </row>
    <row r="7" spans="1:61" x14ac:dyDescent="0.25">
      <c r="A7" s="127"/>
      <c r="B7" s="127"/>
      <c r="C7" s="127"/>
      <c r="D7" s="127"/>
      <c r="E7" s="127"/>
      <c r="F7" s="127"/>
      <c r="G7" s="127"/>
      <c r="H7" s="127"/>
      <c r="I7" s="143"/>
      <c r="J7" s="143"/>
      <c r="K7" s="127"/>
      <c r="L7" s="127"/>
      <c r="M7" s="127"/>
      <c r="N7" s="149"/>
      <c r="O7" s="149"/>
      <c r="P7" s="127"/>
      <c r="Q7" s="127"/>
      <c r="R7" s="127"/>
      <c r="S7" s="127"/>
      <c r="T7" s="151"/>
      <c r="U7" s="149"/>
      <c r="V7" s="127"/>
      <c r="W7" s="150"/>
      <c r="X7" s="127"/>
      <c r="Y7" s="127"/>
      <c r="Z7" s="127"/>
      <c r="AA7" s="127"/>
      <c r="AB7" s="127"/>
      <c r="AC7" s="127"/>
      <c r="AD7" s="127"/>
      <c r="AE7" s="127"/>
      <c r="AF7" s="127"/>
      <c r="AG7" s="127"/>
      <c r="AH7" s="127"/>
      <c r="AI7" s="152"/>
      <c r="AJ7" s="152"/>
      <c r="AK7" s="152"/>
      <c r="AL7" s="152"/>
      <c r="AM7" s="152"/>
      <c r="AN7" s="152"/>
      <c r="AO7" s="152"/>
      <c r="AP7" s="127"/>
      <c r="AQ7" s="127"/>
      <c r="AR7" s="127"/>
      <c r="AS7" s="127"/>
      <c r="AT7" s="127"/>
      <c r="AU7" s="127"/>
      <c r="AV7" s="127"/>
      <c r="AW7" s="127"/>
      <c r="AX7" s="127"/>
      <c r="AY7" s="127"/>
      <c r="AZ7" s="127"/>
      <c r="BA7" s="127"/>
      <c r="BB7" s="127"/>
      <c r="BC7" s="127"/>
      <c r="BD7" s="127"/>
      <c r="BE7" s="127"/>
      <c r="BF7" s="127"/>
    </row>
    <row r="8" spans="1:61" s="27" customFormat="1" ht="15.75" customHeight="1" x14ac:dyDescent="0.25">
      <c r="A8" s="637" t="s">
        <v>156</v>
      </c>
      <c r="B8" s="637" t="s">
        <v>182</v>
      </c>
      <c r="C8" s="637" t="s">
        <v>0</v>
      </c>
      <c r="D8" s="608" t="s">
        <v>1</v>
      </c>
      <c r="E8" s="609"/>
      <c r="F8" s="609"/>
      <c r="G8" s="609"/>
      <c r="H8" s="609"/>
      <c r="I8" s="609"/>
      <c r="J8" s="609"/>
      <c r="K8" s="610"/>
      <c r="L8" s="609"/>
      <c r="M8" s="611"/>
      <c r="N8" s="612" t="s">
        <v>178</v>
      </c>
      <c r="O8" s="612"/>
      <c r="P8" s="612"/>
      <c r="Q8" s="612"/>
      <c r="R8" s="612"/>
      <c r="S8" s="612"/>
      <c r="T8" s="612"/>
      <c r="U8" s="612"/>
      <c r="V8" s="612"/>
      <c r="W8" s="612"/>
      <c r="X8" s="540" t="s">
        <v>179</v>
      </c>
      <c r="Y8" s="541"/>
      <c r="Z8" s="541"/>
      <c r="AA8" s="541"/>
      <c r="AB8" s="541"/>
      <c r="AC8" s="541"/>
      <c r="AD8" s="541"/>
      <c r="AE8" s="541"/>
      <c r="AF8" s="541"/>
      <c r="AG8" s="541"/>
      <c r="AH8" s="541"/>
      <c r="AI8" s="541"/>
      <c r="AJ8" s="541"/>
      <c r="AK8" s="541"/>
      <c r="AL8" s="541"/>
      <c r="AM8" s="541"/>
      <c r="AN8" s="541"/>
      <c r="AO8" s="541"/>
      <c r="AP8" s="541"/>
      <c r="AQ8" s="541"/>
      <c r="AR8" s="541"/>
      <c r="AS8" s="606" t="s">
        <v>183</v>
      </c>
      <c r="AT8" s="606"/>
      <c r="AU8" s="606"/>
      <c r="AV8" s="606"/>
      <c r="AW8" s="606"/>
      <c r="AX8" s="606"/>
      <c r="AY8" s="606"/>
      <c r="AZ8" s="606"/>
      <c r="BA8" s="607"/>
      <c r="BB8" s="617" t="s">
        <v>642</v>
      </c>
      <c r="BC8" s="618"/>
      <c r="BD8" s="619"/>
      <c r="BE8" s="620"/>
      <c r="BF8" s="550" t="s">
        <v>643</v>
      </c>
    </row>
    <row r="9" spans="1:61" ht="51" customHeight="1" x14ac:dyDescent="0.25">
      <c r="A9" s="637"/>
      <c r="B9" s="637"/>
      <c r="C9" s="637"/>
      <c r="D9" s="153"/>
      <c r="E9" s="154"/>
      <c r="F9" s="155"/>
      <c r="G9" s="155"/>
      <c r="H9" s="155"/>
      <c r="I9" s="155"/>
      <c r="J9" s="154"/>
      <c r="K9" s="156"/>
      <c r="L9" s="603" t="s">
        <v>504</v>
      </c>
      <c r="M9" s="604"/>
      <c r="N9" s="605" t="s">
        <v>49</v>
      </c>
      <c r="O9" s="605"/>
      <c r="P9" s="605" t="s">
        <v>50</v>
      </c>
      <c r="Q9" s="605"/>
      <c r="R9" s="605"/>
      <c r="S9" s="605"/>
      <c r="T9" s="605"/>
      <c r="U9" s="605"/>
      <c r="V9" s="158"/>
      <c r="W9" s="159"/>
      <c r="X9" s="542" t="s">
        <v>648</v>
      </c>
      <c r="Y9" s="543"/>
      <c r="Z9" s="543"/>
      <c r="AA9" s="543"/>
      <c r="AB9" s="543"/>
      <c r="AC9" s="543"/>
      <c r="AD9" s="543"/>
      <c r="AE9" s="543"/>
      <c r="AF9" s="160"/>
      <c r="AG9" s="160"/>
      <c r="AH9" s="160"/>
      <c r="AI9" s="160"/>
      <c r="AJ9" s="160"/>
      <c r="AK9" s="160"/>
      <c r="AL9" s="160"/>
      <c r="AM9" s="160"/>
      <c r="AN9" s="160"/>
      <c r="AO9" s="160"/>
      <c r="AP9" s="160"/>
      <c r="AQ9" s="160"/>
      <c r="AR9" s="160"/>
      <c r="AS9" s="613" t="s">
        <v>184</v>
      </c>
      <c r="AT9" s="614"/>
      <c r="AU9" s="615"/>
      <c r="AV9" s="616" t="s">
        <v>185</v>
      </c>
      <c r="AW9" s="616"/>
      <c r="AX9" s="616"/>
      <c r="AY9" s="161"/>
      <c r="AZ9" s="162"/>
      <c r="BA9" s="163"/>
      <c r="BB9" s="621"/>
      <c r="BC9" s="622"/>
      <c r="BD9" s="622"/>
      <c r="BE9" s="623"/>
      <c r="BF9" s="551"/>
    </row>
    <row r="10" spans="1:61" ht="224.25" customHeight="1" thickBot="1" x14ac:dyDescent="0.3">
      <c r="A10" s="638"/>
      <c r="B10" s="638"/>
      <c r="C10" s="638"/>
      <c r="D10" s="639" t="s">
        <v>677</v>
      </c>
      <c r="E10" s="640"/>
      <c r="F10" s="641"/>
      <c r="G10" s="164" t="s">
        <v>625</v>
      </c>
      <c r="H10" s="165" t="s">
        <v>558</v>
      </c>
      <c r="I10" s="164" t="s">
        <v>678</v>
      </c>
      <c r="J10" s="166" t="s">
        <v>549</v>
      </c>
      <c r="K10" s="167" t="s">
        <v>563</v>
      </c>
      <c r="L10" s="167" t="s">
        <v>564</v>
      </c>
      <c r="M10" s="167" t="s">
        <v>565</v>
      </c>
      <c r="N10" s="557" t="s">
        <v>505</v>
      </c>
      <c r="O10" s="557"/>
      <c r="P10" s="557" t="s">
        <v>210</v>
      </c>
      <c r="Q10" s="557"/>
      <c r="R10" s="557" t="s">
        <v>211</v>
      </c>
      <c r="S10" s="557"/>
      <c r="T10" s="557" t="s">
        <v>510</v>
      </c>
      <c r="U10" s="557"/>
      <c r="V10" s="168"/>
      <c r="W10" s="168" t="s">
        <v>186</v>
      </c>
      <c r="X10" s="169" t="s">
        <v>2</v>
      </c>
      <c r="Y10" s="170" t="s">
        <v>644</v>
      </c>
      <c r="Z10" s="170" t="s">
        <v>649</v>
      </c>
      <c r="AA10" s="170" t="s">
        <v>645</v>
      </c>
      <c r="AB10" s="170" t="s">
        <v>646</v>
      </c>
      <c r="AC10" s="170" t="s">
        <v>647</v>
      </c>
      <c r="AD10" s="170" t="s">
        <v>191</v>
      </c>
      <c r="AE10" s="169" t="s">
        <v>679</v>
      </c>
      <c r="AF10" s="171" t="s">
        <v>680</v>
      </c>
      <c r="AG10" s="169" t="s">
        <v>635</v>
      </c>
      <c r="AH10" s="172" t="s">
        <v>544</v>
      </c>
      <c r="AI10" s="558" t="s">
        <v>547</v>
      </c>
      <c r="AJ10" s="558"/>
      <c r="AK10" s="559" t="s">
        <v>188</v>
      </c>
      <c r="AL10" s="559"/>
      <c r="AM10" s="171" t="s">
        <v>189</v>
      </c>
      <c r="AN10" s="169" t="s">
        <v>545</v>
      </c>
      <c r="AO10" s="169" t="s">
        <v>546</v>
      </c>
      <c r="AP10" s="171" t="s">
        <v>190</v>
      </c>
      <c r="AQ10" s="171" t="s">
        <v>6</v>
      </c>
      <c r="AR10" s="171" t="s">
        <v>191</v>
      </c>
      <c r="AS10" s="168" t="s">
        <v>521</v>
      </c>
      <c r="AT10" s="562" t="s">
        <v>192</v>
      </c>
      <c r="AU10" s="563"/>
      <c r="AV10" s="168" t="s">
        <v>522</v>
      </c>
      <c r="AW10" s="562" t="s">
        <v>193</v>
      </c>
      <c r="AX10" s="563"/>
      <c r="AY10" s="168" t="s">
        <v>540</v>
      </c>
      <c r="AZ10" s="173" t="s">
        <v>557</v>
      </c>
      <c r="BA10" s="173" t="s">
        <v>541</v>
      </c>
      <c r="BB10" s="165" t="s">
        <v>636</v>
      </c>
      <c r="BC10" s="165" t="s">
        <v>159</v>
      </c>
      <c r="BD10" s="165" t="s">
        <v>594</v>
      </c>
      <c r="BE10" s="165" t="s">
        <v>595</v>
      </c>
      <c r="BF10" s="551"/>
    </row>
    <row r="11" spans="1:61" s="28" customFormat="1" ht="185.25" x14ac:dyDescent="0.25">
      <c r="A11" s="646" t="s">
        <v>615</v>
      </c>
      <c r="B11" s="647" t="s">
        <v>654</v>
      </c>
      <c r="C11" s="648" t="s">
        <v>749</v>
      </c>
      <c r="D11" s="586" t="s">
        <v>750</v>
      </c>
      <c r="E11" s="564" t="s">
        <v>616</v>
      </c>
      <c r="F11" s="590">
        <v>1</v>
      </c>
      <c r="G11" s="544" t="s">
        <v>751</v>
      </c>
      <c r="H11" s="569"/>
      <c r="I11" s="624" t="s">
        <v>902</v>
      </c>
      <c r="J11" s="596" t="s">
        <v>116</v>
      </c>
      <c r="K11" s="624" t="str">
        <f>CONCATENATE(" *",'Identificación RG-RF-RLA-FT'!C16," *",'Identificación RG-RF-RLA-FT'!E16," *",'Identificación RG-RF-RLA-FT'!G16)</f>
        <v xml:space="preserve"> *Imprecisiones al verificar el cumplimiento de los requisitos del empleo que se pretende proveer   *Desconocimiento u omisión de los requisitos que se deben verificar para que se produzca el nombramiento y posesión. *</v>
      </c>
      <c r="L11" s="544" t="s">
        <v>757</v>
      </c>
      <c r="M11" s="578">
        <v>1</v>
      </c>
      <c r="N11" s="569" t="s">
        <v>217</v>
      </c>
      <c r="O11" s="555">
        <f>IF(N11="Muy Alta",100%,IF(N11="Alta",80%,IF(N11="Media",60%,IF(N11="Baja",40%,IF(N11="Muy Baja",20%,"")))))</f>
        <v>0.4</v>
      </c>
      <c r="P11" s="569" t="s">
        <v>56</v>
      </c>
      <c r="Q11" s="555">
        <f>IF(P11="Catastrófico",100%,IF(P11="Mayor",80%,IF(P11="Moderado",60%,IF(P11="Menor",40%,IF(P11="Leve",20%,"")))))</f>
        <v>0.6</v>
      </c>
      <c r="R11" s="569" t="s">
        <v>55</v>
      </c>
      <c r="S11" s="555">
        <f>IF(R11="Catastrófico",100%,IF(R11="Mayor",80%,IF(R11="Moderado",60%,IF(R11="Menor",40%,IF(R11="Leve",20%,"")))))</f>
        <v>0.4</v>
      </c>
      <c r="T11" s="583" t="str">
        <f>IF(U11=100%,"Catastrófico",IF(U11=80%,"Mayor",IF(U11=60%,"Moderado",IF(U11=40%,"Menor",IF(U11=20%,"Leve","")))))</f>
        <v>Moderado</v>
      </c>
      <c r="U11" s="555">
        <f>IF(AND(Q11="",S11=""),"",MAX(Q11,S11))</f>
        <v>0.6</v>
      </c>
      <c r="V11" s="555" t="str">
        <f>CONCATENATE(N11,T11)</f>
        <v>BajaModerado</v>
      </c>
      <c r="W11" s="599"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Moderado</v>
      </c>
      <c r="X11" s="176">
        <v>1</v>
      </c>
      <c r="Y11" s="388" t="s">
        <v>764</v>
      </c>
      <c r="Z11" s="388" t="s">
        <v>765</v>
      </c>
      <c r="AA11" s="388" t="s">
        <v>768</v>
      </c>
      <c r="AB11" s="388" t="s">
        <v>766</v>
      </c>
      <c r="AC11" s="388" t="s">
        <v>769</v>
      </c>
      <c r="AD11" s="388" t="s">
        <v>767</v>
      </c>
      <c r="AE11" s="386" t="s">
        <v>762</v>
      </c>
      <c r="AF11" s="178" t="s">
        <v>775</v>
      </c>
      <c r="AG11" s="390" t="s">
        <v>776</v>
      </c>
      <c r="AH11" s="180" t="str">
        <f>IF(OR(AI11="Preventivo",AI11="Detectivo"),"Probabilidad",IF(AI11="Correctivo","Impacto",""))</f>
        <v>Probabilidad</v>
      </c>
      <c r="AI11" s="178" t="s">
        <v>234</v>
      </c>
      <c r="AJ11" s="175">
        <f>IF(AI11="","",IF(AI11="Preventivo",25%,IF(AI11="Detectivo",15%,IF(AI11="Correctivo",10%))))</f>
        <v>0.15</v>
      </c>
      <c r="AK11" s="178" t="s">
        <v>239</v>
      </c>
      <c r="AL11" s="175">
        <f>IF(AK11="Automático",25%,IF(AK11="Manual",15%,""))</f>
        <v>0.15</v>
      </c>
      <c r="AM11" s="181">
        <f>IF(OR(AJ11="",AL11=""),"",AJ11+AL11)</f>
        <v>0.3</v>
      </c>
      <c r="AN11" s="182">
        <f>IFERROR(IF(AH11="Probabilidad",(O11-(+O11*AM11)),IF(AH11="Impacto",O11,"")),"")</f>
        <v>0.28000000000000003</v>
      </c>
      <c r="AO11" s="182">
        <f>IFERROR(IF(AH11="Impacto",(U11-(U11*AM11)),IF(AH11="Probabilidad",U11,"")),"")</f>
        <v>0.6</v>
      </c>
      <c r="AP11" s="183" t="s">
        <v>201</v>
      </c>
      <c r="AQ11" s="183" t="s">
        <v>246</v>
      </c>
      <c r="AR11" s="183" t="s">
        <v>248</v>
      </c>
      <c r="AS11" s="560">
        <f>O11</f>
        <v>0.4</v>
      </c>
      <c r="AT11" s="560">
        <f>IF(AN11="","",MIN(AN11:AN12))</f>
        <v>0.19600000000000001</v>
      </c>
      <c r="AU11" s="566" t="str">
        <f>IFERROR(IF(AT11="","",IF(AT11&lt;=0.2,"Muy Baja",IF(AT11&lt;=0.4,"Baja",IF(AT11&lt;=0.6,"Media",IF(AT11&lt;=0.8,"Alta","Muy Alta"))))),"")</f>
        <v>Muy Baja</v>
      </c>
      <c r="AV11" s="560">
        <f>U11</f>
        <v>0.6</v>
      </c>
      <c r="AW11" s="560">
        <f>IF(AO11="","",MIN(AO11:AO12))</f>
        <v>0.6</v>
      </c>
      <c r="AX11" s="566" t="str">
        <f>IFERROR(IF(AW11="","",IF(AW11&lt;=0.2,"Leve",IF(AW11&lt;=0.4,"Menor",IF(AW11&lt;=0.6,"Moderado",IF(AW11&lt;=0.8,"Mayor","Catastrófico"))))),"")</f>
        <v>Moderado</v>
      </c>
      <c r="AY11" s="566" t="str">
        <f>W11</f>
        <v>Moderado</v>
      </c>
      <c r="AZ11" s="566"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Moderado</v>
      </c>
      <c r="BA11" s="569" t="s">
        <v>778</v>
      </c>
      <c r="BB11" s="554" t="s">
        <v>779</v>
      </c>
      <c r="BC11" s="554" t="s">
        <v>780</v>
      </c>
      <c r="BD11" s="552">
        <v>45870</v>
      </c>
      <c r="BE11" s="552">
        <v>45991</v>
      </c>
      <c r="BF11" s="544" t="s">
        <v>904</v>
      </c>
      <c r="BG11" s="29"/>
      <c r="BH11" s="29"/>
      <c r="BI11" s="29"/>
    </row>
    <row r="12" spans="1:61" s="28" customFormat="1" ht="157.5" thickBot="1" x14ac:dyDescent="0.3">
      <c r="A12" s="646"/>
      <c r="B12" s="647"/>
      <c r="C12" s="648"/>
      <c r="D12" s="587"/>
      <c r="E12" s="565"/>
      <c r="F12" s="650"/>
      <c r="G12" s="545"/>
      <c r="H12" s="570"/>
      <c r="I12" s="625"/>
      <c r="J12" s="597"/>
      <c r="K12" s="625"/>
      <c r="L12" s="545"/>
      <c r="M12" s="602"/>
      <c r="N12" s="570"/>
      <c r="O12" s="556"/>
      <c r="P12" s="570"/>
      <c r="Q12" s="556"/>
      <c r="R12" s="570"/>
      <c r="S12" s="556"/>
      <c r="T12" s="584"/>
      <c r="U12" s="556"/>
      <c r="V12" s="556"/>
      <c r="W12" s="600"/>
      <c r="X12" s="185">
        <v>2</v>
      </c>
      <c r="Y12" s="389" t="s">
        <v>770</v>
      </c>
      <c r="Z12" s="389" t="s">
        <v>771</v>
      </c>
      <c r="AA12" s="389" t="s">
        <v>768</v>
      </c>
      <c r="AB12" s="389" t="s">
        <v>772</v>
      </c>
      <c r="AC12" s="389" t="s">
        <v>774</v>
      </c>
      <c r="AD12" s="389" t="s">
        <v>773</v>
      </c>
      <c r="AE12" s="387" t="s">
        <v>763</v>
      </c>
      <c r="AF12" s="186" t="s">
        <v>775</v>
      </c>
      <c r="AG12" s="391" t="s">
        <v>777</v>
      </c>
      <c r="AH12" s="187" t="str">
        <f t="shared" ref="AH12:AH19" si="0">IF(OR(AI12="Preventivo",AI12="Detectivo"),"Probabilidad",IF(AI12="Correctivo","Impacto",""))</f>
        <v>Probabilidad</v>
      </c>
      <c r="AI12" s="188" t="s">
        <v>234</v>
      </c>
      <c r="AJ12" s="189">
        <f t="shared" ref="AJ12:AJ19" si="1">IF(AI12="","",IF(AI12="Preventivo",25%,IF(AI12="Detectivo",15%,IF(AI12="Correctivo",10%))))</f>
        <v>0.15</v>
      </c>
      <c r="AK12" s="188" t="s">
        <v>239</v>
      </c>
      <c r="AL12" s="184">
        <f t="shared" ref="AL12:AL19" si="2">IF(AK12="Automático",25%,IF(AK12="Manual",15%,""))</f>
        <v>0.15</v>
      </c>
      <c r="AM12" s="190">
        <f t="shared" ref="AM12:AM19" si="3">IF(OR(AJ12="",AL12=""),"",AJ12+AL12)</f>
        <v>0.3</v>
      </c>
      <c r="AN12" s="191">
        <f>IFERROR(IF(AND(AH11="Probabilidad",AH12="Probabilidad"),(AN11-(+AN11*AM12)),IF(AH12="Probabilidad",(O11-(+O11*AM12)),IF(AH12="Impacto",AN11,""))),"")</f>
        <v>0.19600000000000001</v>
      </c>
      <c r="AO12" s="191">
        <f>IFERROR(IF(AND(AH11="Impacto",AH12="Impacto"),(AO11-(+AO11*AM12)),IF(AH12="Impacto",(U11-(+U11*AM12)),IF(AH12="Probabilidad",AO11,""))),"")</f>
        <v>0.6</v>
      </c>
      <c r="AP12" s="186" t="s">
        <v>201</v>
      </c>
      <c r="AQ12" s="186" t="s">
        <v>246</v>
      </c>
      <c r="AR12" s="186" t="s">
        <v>248</v>
      </c>
      <c r="AS12" s="561"/>
      <c r="AT12" s="561"/>
      <c r="AU12" s="567"/>
      <c r="AV12" s="561"/>
      <c r="AW12" s="561"/>
      <c r="AX12" s="567"/>
      <c r="AY12" s="567"/>
      <c r="AZ12" s="567"/>
      <c r="BA12" s="570"/>
      <c r="BB12" s="553"/>
      <c r="BC12" s="553"/>
      <c r="BD12" s="553"/>
      <c r="BE12" s="553"/>
      <c r="BF12" s="545"/>
    </row>
    <row r="13" spans="1:61" s="28" customFormat="1" ht="200.25" thickBot="1" x14ac:dyDescent="0.3">
      <c r="A13" s="646"/>
      <c r="B13" s="647"/>
      <c r="C13" s="648"/>
      <c r="D13" s="382" t="s">
        <v>750</v>
      </c>
      <c r="E13" s="373" t="s">
        <v>616</v>
      </c>
      <c r="F13" s="381">
        <v>2</v>
      </c>
      <c r="G13" s="179" t="s">
        <v>752</v>
      </c>
      <c r="H13" s="380"/>
      <c r="I13" s="375" t="s">
        <v>891</v>
      </c>
      <c r="J13" s="378" t="s">
        <v>112</v>
      </c>
      <c r="K13" s="374" t="str">
        <f>CONCATENATE(" *",'Identificación RG-RF-RLA-FT'!C34," *",'Identificación RG-RF-RLA-FT'!E34," *",'Identificación RG-RF-RLA-FT'!G34)</f>
        <v xml:space="preserve"> *Desconocimiento por parte del personal responsable sobre la obligación de afiliar a los pasantes a la ARL. * *</v>
      </c>
      <c r="L13" s="174" t="s">
        <v>758</v>
      </c>
      <c r="M13" s="379">
        <v>1</v>
      </c>
      <c r="N13" s="380" t="s">
        <v>216</v>
      </c>
      <c r="O13" s="175">
        <f>IF(N13="Muy Alta",100%,IF(N13="Alta",80%,IF(N13="Media",60%,IF(N13="Baja",40%,IF(N13="Muy Baja",20%,"")))))</f>
        <v>0.2</v>
      </c>
      <c r="P13" s="380" t="s">
        <v>224</v>
      </c>
      <c r="Q13" s="175">
        <f>IF(P13="Catastrófico",100%,IF(P13="Mayor",80%,IF(P13="Moderado",60%,IF(P13="Menor",40%,IF(P13="Leve",20%,"")))))</f>
        <v>0.2</v>
      </c>
      <c r="R13" s="380" t="s">
        <v>224</v>
      </c>
      <c r="S13" s="175">
        <f>IF(R13="Catastrófico",100%,IF(R13="Mayor",80%,IF(R13="Moderado",60%,IF(R13="Menor",40%,IF(R13="Leve",20%,"")))))</f>
        <v>0.2</v>
      </c>
      <c r="T13" s="376" t="str">
        <f>IF(U13=100%,"Catastrófico",IF(U13=80%,"Mayor",IF(U13=60%,"Moderado",IF(U13=40%,"Menor",IF(U13=20%,"Leve","")))))</f>
        <v>Leve</v>
      </c>
      <c r="U13" s="175">
        <f>IF(AND(Q13="",S13=""),"",MAX(Q13,S13))</f>
        <v>0.2</v>
      </c>
      <c r="V13" s="175" t="str">
        <f>CONCATENATE(N13,T13)</f>
        <v>Muy BajaLeve</v>
      </c>
      <c r="W13" s="375" t="str">
        <f>IF(V13="Muy AltaLeve","Alto",IF(V13="Muy AltaMenor","Alto",IF(V13="Muy AltaModerado","Alto",IF(V13="Muy AltaMayor","Alto",IF(V13="Muy AltaCatastrófico","Extremo",IF(V13="AltaLeve","Moderado",IF(V13="AltaMenor","Moderado",IF(V13="AltaModerado","Alto",IF(V13="AltaMayor","Alto",IF(V13="AltaCatastrófico","Extremo",IF(V13="MediaLeve","Moderado",IF(V13="MediaMenor","Moderado",IF(V13="MediaModerado","Moderado",IF(V13="MediaMayor","Alto",IF(V13="MediaCatastrófico","Extremo",IF(V13="BajaLeve","Bajo",IF(V13="BajaMenor","Moderado",IF(V13="BajaModerado","Moderado",IF(V13="BajaMayor","Alto",IF(V13="BajaCatastrófico","Extremo",IF(V13="Muy BajaLeve","Bajo",IF(V13="Muy BajaMenor","Bajo",IF(V13="Muy BajaModerado","Moderado",IF(V13="Muy BajaMayor","Alto",IF(V13="Muy BajaCatastrófico","Extremo","")))))))))))))))))))))))))</f>
        <v>Bajo</v>
      </c>
      <c r="X13" s="176">
        <v>1</v>
      </c>
      <c r="Y13" s="394" t="s">
        <v>781</v>
      </c>
      <c r="Z13" s="394" t="s">
        <v>782</v>
      </c>
      <c r="AA13" s="394" t="s">
        <v>786</v>
      </c>
      <c r="AB13" s="394" t="s">
        <v>783</v>
      </c>
      <c r="AC13" s="394" t="s">
        <v>784</v>
      </c>
      <c r="AD13" s="394" t="s">
        <v>785</v>
      </c>
      <c r="AE13" s="396" t="s">
        <v>892</v>
      </c>
      <c r="AF13" s="178" t="s">
        <v>775</v>
      </c>
      <c r="AG13" s="398" t="s">
        <v>793</v>
      </c>
      <c r="AH13" s="180" t="str">
        <f t="shared" si="0"/>
        <v>Probabilidad</v>
      </c>
      <c r="AI13" s="178" t="s">
        <v>199</v>
      </c>
      <c r="AJ13" s="175">
        <f t="shared" si="1"/>
        <v>0.25</v>
      </c>
      <c r="AK13" s="178" t="s">
        <v>239</v>
      </c>
      <c r="AL13" s="175">
        <f t="shared" si="2"/>
        <v>0.15</v>
      </c>
      <c r="AM13" s="181">
        <f t="shared" si="3"/>
        <v>0.4</v>
      </c>
      <c r="AN13" s="182">
        <f>IFERROR(IF(AH13="Probabilidad",(O13-(+O13*AM13)),IF(AH13="Impacto",O13,"")),"")</f>
        <v>0.12</v>
      </c>
      <c r="AO13" s="182">
        <f>IFERROR(IF(AH13="Impacto",(U13-(+U13*AM13)),IF(AH13="Probabilidad",U13,"")),"")</f>
        <v>0.2</v>
      </c>
      <c r="AP13" s="183" t="s">
        <v>201</v>
      </c>
      <c r="AQ13" s="183" t="s">
        <v>246</v>
      </c>
      <c r="AR13" s="183" t="s">
        <v>248</v>
      </c>
      <c r="AS13" s="181">
        <f>O13</f>
        <v>0.2</v>
      </c>
      <c r="AT13" s="181">
        <f>IF(AN13="","",MIN(AN13:AN13))</f>
        <v>0.12</v>
      </c>
      <c r="AU13" s="375" t="str">
        <f>IFERROR(IF(AT13="","",IF(AT13&lt;=0.2,"Muy Baja",IF(AT13&lt;=0.4,"Baja",IF(AT13&lt;=0.6,"Media",IF(AT13&lt;=0.8,"Alta","Muy Alta"))))),"")</f>
        <v>Muy Baja</v>
      </c>
      <c r="AV13" s="181">
        <f>U13</f>
        <v>0.2</v>
      </c>
      <c r="AW13" s="181">
        <f>IF(AO13="","",MIN(AO13:AO13))</f>
        <v>0.2</v>
      </c>
      <c r="AX13" s="375" t="str">
        <f>IFERROR(IF(AW13="","",IF(AW13&lt;=0.2,"Leve",IF(AW13&lt;=0.4,"Menor",IF(AW13&lt;=0.6,"Moderado",IF(AW13&lt;=0.8,"Mayor","Catastrófico"))))),"")</f>
        <v>Leve</v>
      </c>
      <c r="AY13" s="375" t="str">
        <f>W13</f>
        <v>Bajo</v>
      </c>
      <c r="AZ13" s="375" t="str">
        <f>IFERROR(IF(OR(AND(AU13="Muy Baja",AX13="Leve"),AND(AU13="Muy Baja",AX13="Menor"),AND(AU13="Baja",AX13="Leve")),"Bajo",IF(OR(AND(AU13="Muy baja",AX13="Moderado"),AND(AU13="Baja",AX13="Menor"),AND(AU13="Baja",AX13="Moderado"),AND(AU13="Media",AX13="Leve"),AND(AU13="Media",AX13="Menor"),AND(AU13="Media",AX13="Moderado"),AND(AU13="Alta",AX13="Leve"),AND(AU13="Alta",AX13="Menor")),"Moderado",IF(OR(AND(AU13="Muy Baja",AX13="Mayor"),AND(AU13="Baja",AX13="Mayor"),AND(AU13="Media",AX13="Mayor"),AND(AU13="Alta",AX13="Moderado"),AND(AU13="Alta",AX13="Mayor"),AND(AU13="Muy Alta",AX13="Leve"),AND(AU13="Muy Alta",AX13="Menor"),AND(AU13="Muy Alta",AX13="Moderado"),AND(AU13="Muy Alta",AX13="Mayor")),"Alto",IF(OR(AND(AU13="Muy Baja",AX13="Catastrófico"),AND(AU13="Baja",AX13="Catastrófico"),AND(AU13="Media",AX13="Catastrófico"),AND(AU13="Alta",AX13="Catastrófico"),AND(AU13="Muy Alta",AX13="Catastrófico")),"Extremo","")))),"")</f>
        <v>Bajo</v>
      </c>
      <c r="BA13" s="380" t="s">
        <v>289</v>
      </c>
      <c r="BB13" s="179" t="s">
        <v>511</v>
      </c>
      <c r="BC13" s="179" t="s">
        <v>511</v>
      </c>
      <c r="BD13" s="179" t="s">
        <v>511</v>
      </c>
      <c r="BE13" s="179" t="s">
        <v>511</v>
      </c>
      <c r="BF13" s="377" t="s">
        <v>896</v>
      </c>
    </row>
    <row r="14" spans="1:61" s="28" customFormat="1" ht="100.5" thickBot="1" x14ac:dyDescent="0.3">
      <c r="A14" s="646"/>
      <c r="B14" s="647"/>
      <c r="C14" s="648"/>
      <c r="D14" s="382" t="s">
        <v>750</v>
      </c>
      <c r="E14" s="373" t="s">
        <v>616</v>
      </c>
      <c r="F14" s="381">
        <v>3</v>
      </c>
      <c r="G14" s="179" t="s">
        <v>753</v>
      </c>
      <c r="H14" s="380"/>
      <c r="I14" s="375" t="s">
        <v>756</v>
      </c>
      <c r="J14" s="378" t="s">
        <v>112</v>
      </c>
      <c r="K14" s="374" t="str">
        <f>CONCATENATE(" *",'Identificación RG-RF-RLA-FT'!C52," *",'Identificación RG-RF-RLA-FT'!E52," *",'Identificación RG-RF-RLA-FT'!G52)</f>
        <v xml:space="preserve"> *Imprecisiones al verificar el cumplimiento de los requisitos de la plaza de práctica *Desconocimiento u omisión de los requisitos que se deben verificar para que se produzca la selección y vinculación *</v>
      </c>
      <c r="L14" s="174" t="s">
        <v>759</v>
      </c>
      <c r="M14" s="379">
        <v>1</v>
      </c>
      <c r="N14" s="380" t="s">
        <v>216</v>
      </c>
      <c r="O14" s="175">
        <f>IF(N14="Muy Alta",100%,IF(N14="Alta",80%,IF(N14="Media",60%,IF(N14="Baja",40%,IF(N14="Muy Baja",20%,"")))))</f>
        <v>0.2</v>
      </c>
      <c r="P14" s="380" t="s">
        <v>224</v>
      </c>
      <c r="Q14" s="175">
        <f>IF(P14="Catastrófico",100%,IF(P14="Mayor",80%,IF(P14="Moderado",60%,IF(P14="Menor",40%,IF(P14="Leve",20%,"")))))</f>
        <v>0.2</v>
      </c>
      <c r="R14" s="380" t="s">
        <v>224</v>
      </c>
      <c r="S14" s="175">
        <f>IF(R14="Catastrófico",100%,IF(R14="Mayor",80%,IF(R14="Moderado",60%,IF(R14="Menor",40%,IF(R14="Leve",20%,"")))))</f>
        <v>0.2</v>
      </c>
      <c r="T14" s="376" t="str">
        <f>IF(U14=100%,"Catastrófico",IF(U14=80%,"Mayor",IF(U14=60%,"Moderado",IF(U14=40%,"Menor",IF(U14=20%,"Leve","")))))</f>
        <v>Leve</v>
      </c>
      <c r="U14" s="175">
        <f>IF(AND(Q14="",S14=""),"",MAX(Q14,S14))</f>
        <v>0.2</v>
      </c>
      <c r="V14" s="175" t="str">
        <f>CONCATENATE(N14,T14)</f>
        <v>Muy BajaLeve</v>
      </c>
      <c r="W14" s="375" t="str">
        <f>IF(V14="Muy AltaLeve","Alto",IF(V14="Muy AltaMenor","Alto",IF(V14="Muy AltaModerado","Alto",IF(V14="Muy AltaMayor","Alto",IF(V14="Muy AltaCatastrófico","Extremo",IF(V14="AltaLeve","Moderado",IF(V14="AltaMenor","Moderado",IF(V14="AltaModerado","Alto",IF(V14="AltaMayor","Alto",IF(V14="AltaCatastrófico","Extremo",IF(V14="MediaLeve","Moderado",IF(V14="MediaMenor","Moderado",IF(V14="MediaModerado","Moderado",IF(V14="MediaMayor","Alto",IF(V14="MediaCatastrófico","Extremo",IF(V14="BajaLeve","Bajo",IF(V14="BajaMenor","Moderado",IF(V14="BajaModerado","Moderado",IF(V14="BajaMayor","Alto",IF(V14="BajaCatastrófico","Extremo",IF(V14="Muy BajaLeve","Bajo",IF(V14="Muy BajaMenor","Bajo",IF(V14="Muy BajaModerado","Moderado",IF(V14="Muy BajaMayor","Alto",IF(V14="Muy BajaCatastrófico","Extremo","")))))))))))))))))))))))))</f>
        <v>Bajo</v>
      </c>
      <c r="X14" s="176">
        <v>1</v>
      </c>
      <c r="Y14" s="389" t="s">
        <v>788</v>
      </c>
      <c r="Z14" s="389" t="s">
        <v>782</v>
      </c>
      <c r="AA14" s="389" t="s">
        <v>790</v>
      </c>
      <c r="AB14" s="389" t="s">
        <v>789</v>
      </c>
      <c r="AC14" s="389" t="s">
        <v>792</v>
      </c>
      <c r="AD14" s="389" t="s">
        <v>791</v>
      </c>
      <c r="AE14" s="396" t="s">
        <v>787</v>
      </c>
      <c r="AF14" s="178" t="s">
        <v>775</v>
      </c>
      <c r="AG14" s="397" t="s">
        <v>791</v>
      </c>
      <c r="AH14" s="180" t="str">
        <f t="shared" si="0"/>
        <v>Probabilidad</v>
      </c>
      <c r="AI14" s="178" t="s">
        <v>199</v>
      </c>
      <c r="AJ14" s="175">
        <f t="shared" si="1"/>
        <v>0.25</v>
      </c>
      <c r="AK14" s="178" t="s">
        <v>239</v>
      </c>
      <c r="AL14" s="175">
        <f t="shared" si="2"/>
        <v>0.15</v>
      </c>
      <c r="AM14" s="181">
        <f t="shared" si="3"/>
        <v>0.4</v>
      </c>
      <c r="AN14" s="182">
        <f>IFERROR(IF(AH14="Probabilidad",(O14-(+O14*AM14)),IF(AH14="Impacto",O14,"")),"")</f>
        <v>0.12</v>
      </c>
      <c r="AO14" s="182">
        <f>IFERROR(IF(AH14="Impacto",(U14-(+U14*AM14)),IF(AH14="Probabilidad",U14,"")),"")</f>
        <v>0.2</v>
      </c>
      <c r="AP14" s="183" t="s">
        <v>201</v>
      </c>
      <c r="AQ14" s="183" t="s">
        <v>246</v>
      </c>
      <c r="AR14" s="183" t="s">
        <v>248</v>
      </c>
      <c r="AS14" s="181">
        <f>O14</f>
        <v>0.2</v>
      </c>
      <c r="AT14" s="181">
        <f>IF(AN14="","",MIN(AN14:AN14))</f>
        <v>0.12</v>
      </c>
      <c r="AU14" s="375" t="str">
        <f>IFERROR(IF(AT14="","",IF(AT14&lt;=0.2,"Muy Baja",IF(AT14&lt;=0.4,"Baja",IF(AT14&lt;=0.6,"Media",IF(AT14&lt;=0.8,"Alta","Muy Alta"))))),"")</f>
        <v>Muy Baja</v>
      </c>
      <c r="AV14" s="181">
        <f>U14</f>
        <v>0.2</v>
      </c>
      <c r="AW14" s="181">
        <f>IF(AO14="","",MIN(AO14:AO14))</f>
        <v>0.2</v>
      </c>
      <c r="AX14" s="375" t="str">
        <f>IFERROR(IF(AW14="","",IF(AW14&lt;=0.2,"Leve",IF(AW14&lt;=0.4,"Menor",IF(AW14&lt;=0.6,"Moderado",IF(AW14&lt;=0.8,"Mayor","Catastrófico"))))),"")</f>
        <v>Leve</v>
      </c>
      <c r="AY14" s="375" t="str">
        <f>W14</f>
        <v>Bajo</v>
      </c>
      <c r="AZ14" s="375" t="str">
        <f>IFERROR(IF(OR(AND(AU14="Muy Baja",AX14="Leve"),AND(AU14="Muy Baja",AX14="Menor"),AND(AU14="Baja",AX14="Leve")),"Bajo",IF(OR(AND(AU14="Muy baja",AX14="Moderado"),AND(AU14="Baja",AX14="Menor"),AND(AU14="Baja",AX14="Moderado"),AND(AU14="Media",AX14="Leve"),AND(AU14="Media",AX14="Menor"),AND(AU14="Media",AX14="Moderado"),AND(AU14="Alta",AX14="Leve"),AND(AU14="Alta",AX14="Menor")),"Moderado",IF(OR(AND(AU14="Muy Baja",AX14="Mayor"),AND(AU14="Baja",AX14="Mayor"),AND(AU14="Media",AX14="Mayor"),AND(AU14="Alta",AX14="Moderado"),AND(AU14="Alta",AX14="Mayor"),AND(AU14="Muy Alta",AX14="Leve"),AND(AU14="Muy Alta",AX14="Menor"),AND(AU14="Muy Alta",AX14="Moderado"),AND(AU14="Muy Alta",AX14="Mayor")),"Alto",IF(OR(AND(AU14="Muy Baja",AX14="Catastrófico"),AND(AU14="Baja",AX14="Catastrófico"),AND(AU14="Media",AX14="Catastrófico"),AND(AU14="Alta",AX14="Catastrófico"),AND(AU14="Muy Alta",AX14="Catastrófico")),"Extremo","")))),"")</f>
        <v>Bajo</v>
      </c>
      <c r="BA14" s="380" t="s">
        <v>289</v>
      </c>
      <c r="BB14" s="393" t="s">
        <v>511</v>
      </c>
      <c r="BC14" s="393" t="s">
        <v>511</v>
      </c>
      <c r="BD14" s="393" t="s">
        <v>511</v>
      </c>
      <c r="BE14" s="393" t="s">
        <v>511</v>
      </c>
      <c r="BF14" s="377" t="s">
        <v>897</v>
      </c>
    </row>
    <row r="15" spans="1:61" s="28" customFormat="1" ht="171.75" thickBot="1" x14ac:dyDescent="0.3">
      <c r="A15" s="646"/>
      <c r="B15" s="647"/>
      <c r="C15" s="648"/>
      <c r="D15" s="382" t="s">
        <v>750</v>
      </c>
      <c r="E15" s="373" t="s">
        <v>616</v>
      </c>
      <c r="F15" s="381">
        <v>4</v>
      </c>
      <c r="G15" s="179" t="s">
        <v>754</v>
      </c>
      <c r="H15" s="380"/>
      <c r="I15" s="375" t="s">
        <v>868</v>
      </c>
      <c r="J15" s="378" t="s">
        <v>112</v>
      </c>
      <c r="K15" s="374" t="str">
        <f>CONCATENATE(" *",'Identificación RG-RF-RLA-FT'!C69," *",'Identificación RG-RF-RLA-FT'!E69," *",'Identificación RG-RF-RLA-FT'!G69)</f>
        <v xml:space="preserve"> *Desconocimiento de los alcances del SGSST en materia de riesgos laborales *Desconocimiento de la ubicación del desarrollo de las actividades de los colaboradores * Desconocimiento por parte del personal responsable sobre los procedimientos de reporte ante la ARL.</v>
      </c>
      <c r="L15" s="174" t="s">
        <v>760</v>
      </c>
      <c r="M15" s="379">
        <v>1</v>
      </c>
      <c r="N15" s="380" t="s">
        <v>197</v>
      </c>
      <c r="O15" s="175">
        <f>IF(N15="Muy Alta",100%,IF(N15="Alta",80%,IF(N15="Media",60%,IF(N15="Baja",40%,IF(N15="Muy Baja",20%,"")))))</f>
        <v>0.6</v>
      </c>
      <c r="P15" s="380" t="s">
        <v>224</v>
      </c>
      <c r="Q15" s="175">
        <f>IF(P15="Catastrófico",100%,IF(P15="Mayor",80%,IF(P15="Moderado",60%,IF(P15="Menor",40%,IF(P15="Leve",20%,"")))))</f>
        <v>0.2</v>
      </c>
      <c r="R15" s="380" t="s">
        <v>224</v>
      </c>
      <c r="S15" s="175">
        <f>IF(R15="Catastrófico",100%,IF(R15="Mayor",80%,IF(R15="Moderado",60%,IF(R15="Menor",40%,IF(R15="Leve",20%,"")))))</f>
        <v>0.2</v>
      </c>
      <c r="T15" s="376" t="str">
        <f>IF(U15=100%,"Catastrófico",IF(U15=80%,"Mayor",IF(U15=60%,"Moderado",IF(U15=40%,"Menor",IF(U15=20%,"Leve","")))))</f>
        <v>Leve</v>
      </c>
      <c r="U15" s="175">
        <f>IF(AND(Q15="",S15=""),"",MAX(Q15,S15))</f>
        <v>0.2</v>
      </c>
      <c r="V15" s="175" t="str">
        <f>CONCATENATE(N15,T15)</f>
        <v>MediaLeve</v>
      </c>
      <c r="W15" s="375" t="str">
        <f>IF(V15="Muy AltaLeve","Alto",IF(V15="Muy AltaMenor","Alto",IF(V15="Muy AltaModerado","Alto",IF(V15="Muy AltaMayor","Alto",IF(V15="Muy AltaCatastrófico","Extremo",IF(V15="AltaLeve","Moderado",IF(V15="AltaMenor","Moderado",IF(V15="AltaModerado","Alto",IF(V15="AltaMayor","Alto",IF(V15="AltaCatastrófico","Extremo",IF(V15="MediaLeve","Moderado",IF(V15="MediaMenor","Moderado",IF(V15="MediaModerado","Moderado",IF(V15="MediaMayor","Alto",IF(V15="MediaCatastrófico","Extremo",IF(V15="BajaLeve","Bajo",IF(V15="BajaMenor","Moderado",IF(V15="BajaModerado","Moderado",IF(V15="BajaMayor","Alto",IF(V15="BajaCatastrófico","Extremo",IF(V15="Muy BajaLeve","Bajo",IF(V15="Muy BajaMenor","Bajo",IF(V15="Muy BajaModerado","Moderado",IF(V15="Muy BajaMayor","Alto",IF(V15="Muy BajaCatastrófico","Extremo","")))))))))))))))))))))))))</f>
        <v>Moderado</v>
      </c>
      <c r="X15" s="176">
        <v>1</v>
      </c>
      <c r="Y15" s="388" t="s">
        <v>794</v>
      </c>
      <c r="Z15" s="388" t="s">
        <v>795</v>
      </c>
      <c r="AA15" s="388" t="s">
        <v>797</v>
      </c>
      <c r="AB15" s="388" t="s">
        <v>796</v>
      </c>
      <c r="AC15" s="388" t="s">
        <v>798</v>
      </c>
      <c r="AD15" s="388" t="s">
        <v>876</v>
      </c>
      <c r="AE15" s="395" t="s">
        <v>875</v>
      </c>
      <c r="AF15" s="178" t="s">
        <v>775</v>
      </c>
      <c r="AG15" s="399" t="s">
        <v>799</v>
      </c>
      <c r="AH15" s="180" t="str">
        <f t="shared" si="0"/>
        <v>Probabilidad</v>
      </c>
      <c r="AI15" s="178" t="s">
        <v>199</v>
      </c>
      <c r="AJ15" s="175">
        <f t="shared" si="1"/>
        <v>0.25</v>
      </c>
      <c r="AK15" s="178" t="s">
        <v>239</v>
      </c>
      <c r="AL15" s="175">
        <f t="shared" si="2"/>
        <v>0.15</v>
      </c>
      <c r="AM15" s="181">
        <f t="shared" si="3"/>
        <v>0.4</v>
      </c>
      <c r="AN15" s="182">
        <f>IFERROR(IF(AH15="Probabilidad",(O15-(+O15*AM15)),IF(AH15="Impacto",O15,"")),"")</f>
        <v>0.36</v>
      </c>
      <c r="AO15" s="182">
        <f>IFERROR(IF(AH15="Impacto",(U15-(+U15*AM15)),IF(AH15="Probabilidad",U15,"")),"")</f>
        <v>0.2</v>
      </c>
      <c r="AP15" s="183" t="s">
        <v>201</v>
      </c>
      <c r="AQ15" s="183" t="s">
        <v>246</v>
      </c>
      <c r="AR15" s="183" t="s">
        <v>248</v>
      </c>
      <c r="AS15" s="181">
        <f>O15</f>
        <v>0.6</v>
      </c>
      <c r="AT15" s="181">
        <f>IF(AN15="","",MIN(AN15:AN15))</f>
        <v>0.36</v>
      </c>
      <c r="AU15" s="375" t="str">
        <f>IFERROR(IF(AT15="","",IF(AT15&lt;=0.2,"Muy Baja",IF(AT15&lt;=0.4,"Baja",IF(AT15&lt;=0.6,"Media",IF(AT15&lt;=0.8,"Alta","Muy Alta"))))),"")</f>
        <v>Baja</v>
      </c>
      <c r="AV15" s="181">
        <f>U15</f>
        <v>0.2</v>
      </c>
      <c r="AW15" s="181">
        <f>IF(AO15="","",MIN(AO15:AO15))</f>
        <v>0.2</v>
      </c>
      <c r="AX15" s="375" t="str">
        <f>IFERROR(IF(AW15="","",IF(AW15&lt;=0.2,"Leve",IF(AW15&lt;=0.4,"Menor",IF(AW15&lt;=0.6,"Moderado",IF(AW15&lt;=0.8,"Mayor","Catastrófico"))))),"")</f>
        <v>Leve</v>
      </c>
      <c r="AY15" s="375" t="str">
        <f>W15</f>
        <v>Moderado</v>
      </c>
      <c r="AZ15" s="375" t="str">
        <f>IFERROR(IF(OR(AND(AU15="Muy Baja",AX15="Leve"),AND(AU15="Muy Baja",AX15="Menor"),AND(AU15="Baja",AX15="Leve")),"Bajo",IF(OR(AND(AU15="Muy baja",AX15="Moderado"),AND(AU15="Baja",AX15="Menor"),AND(AU15="Baja",AX15="Moderado"),AND(AU15="Media",AX15="Leve"),AND(AU15="Media",AX15="Menor"),AND(AU15="Media",AX15="Moderado"),AND(AU15="Alta",AX15="Leve"),AND(AU15="Alta",AX15="Menor")),"Moderado",IF(OR(AND(AU15="Muy Baja",AX15="Mayor"),AND(AU15="Baja",AX15="Mayor"),AND(AU15="Media",AX15="Mayor"),AND(AU15="Alta",AX15="Moderado"),AND(AU15="Alta",AX15="Mayor"),AND(AU15="Muy Alta",AX15="Leve"),AND(AU15="Muy Alta",AX15="Menor"),AND(AU15="Muy Alta",AX15="Moderado"),AND(AU15="Muy Alta",AX15="Mayor")),"Alto",IF(OR(AND(AU15="Muy Baja",AX15="Catastrófico"),AND(AU15="Baja",AX15="Catastrófico"),AND(AU15="Media",AX15="Catastrófico"),AND(AU15="Alta",AX15="Catastrófico"),AND(AU15="Muy Alta",AX15="Catastrófico")),"Extremo","")))),"")</f>
        <v>Bajo</v>
      </c>
      <c r="BA15" s="380" t="s">
        <v>778</v>
      </c>
      <c r="BB15" s="198" t="s">
        <v>800</v>
      </c>
      <c r="BC15" s="198" t="s">
        <v>801</v>
      </c>
      <c r="BD15" s="392">
        <v>45870</v>
      </c>
      <c r="BE15" s="392">
        <v>45991</v>
      </c>
      <c r="BF15" s="377" t="s">
        <v>895</v>
      </c>
    </row>
    <row r="16" spans="1:61" s="28" customFormat="1" ht="242.25" x14ac:dyDescent="0.25">
      <c r="A16" s="646"/>
      <c r="B16" s="647"/>
      <c r="C16" s="648"/>
      <c r="D16" s="586" t="s">
        <v>750</v>
      </c>
      <c r="E16" s="564" t="s">
        <v>616</v>
      </c>
      <c r="F16" s="590">
        <v>5</v>
      </c>
      <c r="G16" s="572" t="s">
        <v>878</v>
      </c>
      <c r="H16" s="569"/>
      <c r="I16" s="566" t="s">
        <v>893</v>
      </c>
      <c r="J16" s="596" t="s">
        <v>116</v>
      </c>
      <c r="K16" s="599" t="str">
        <f>CONCATENATE(" *",'Identificación RG-RF-RLA-FT'!C86," *",'Identificación RG-RF-RLA-FT'!E86," *",'Identificación RG-RF-RLA-FT'!G86)</f>
        <v xml:space="preserve"> *Falta de conocimiento de las actividades programadas  *Falta de tiempo para participar en las actividades *Desinterés por participar en las actividades programadas</v>
      </c>
      <c r="L16" s="627" t="s">
        <v>879</v>
      </c>
      <c r="M16" s="578">
        <v>1</v>
      </c>
      <c r="N16" s="569" t="s">
        <v>197</v>
      </c>
      <c r="O16" s="555">
        <f>IF(N16="Muy Alta",100%,IF(N16="Alta",80%,IF(N16="Media",60%,IF(N16="Baja",40%,IF(N16="Muy Baja",20%,"")))))</f>
        <v>0.6</v>
      </c>
      <c r="P16" s="569" t="s">
        <v>55</v>
      </c>
      <c r="Q16" s="555">
        <f>IF(P16="Catastrófico",100%,IF(P16="Mayor",80%,IF(P16="Moderado",60%,IF(P16="Menor",40%,IF(P16="Leve",20%,"")))))</f>
        <v>0.4</v>
      </c>
      <c r="R16" s="569" t="s">
        <v>55</v>
      </c>
      <c r="S16" s="555">
        <f>IF(R16="Catastrófico",100%,IF(R16="Mayor",80%,IF(R16="Moderado",60%,IF(R16="Menor",40%,IF(R16="Leve",20%,"")))))</f>
        <v>0.4</v>
      </c>
      <c r="T16" s="583" t="str">
        <f>IF(U16=100%,"Catastrófico",IF(U16=80%,"Mayor",IF(U16=60%,"Moderado",IF(U16=40%,"Menor",IF(U16=20%,"Leve","")))))</f>
        <v>Menor</v>
      </c>
      <c r="U16" s="555">
        <f>IF(AND(Q16="",S16=""),"",MAX(Q16,S16))</f>
        <v>0.4</v>
      </c>
      <c r="V16" s="555" t="str">
        <f>CONCATENATE(N16,T16)</f>
        <v>MediaMenor</v>
      </c>
      <c r="W16" s="566" t="str">
        <f>IF(V16="Muy AltaLeve","Alto",IF(V16="Muy AltaMenor","Alto",IF(V16="Muy AltaModerado","Alto",IF(V16="Muy AltaMayor","Alto",IF(V16="Muy AltaCatastrófico","Extremo",IF(V16="AltaLeve","Moderado",IF(V16="AltaMenor","Moderado",IF(V16="AltaModerado","Alto",IF(V16="AltaMayor","Alto",IF(V16="AltaCatastrófico","Extremo",IF(V16="MediaLeve","Moderado",IF(V16="MediaMenor","Moderado",IF(V16="MediaModerado","Moderado",IF(V16="MediaMayor","Alto",IF(V16="MediaCatastrófico","Extremo",IF(V16="BajaLeve","Bajo",IF(V16="BajaMenor","Moderado",IF(V16="BajaModerado","Moderado",IF(V16="BajaMayor","Alto",IF(V16="BajaCatastrófico","Extremo",IF(V16="Muy BajaLeve","Bajo",IF(V16="Muy BajaMenor","Bajo",IF(V16="Muy BajaModerado","Moderado",IF(V16="Muy BajaMayor","Alto",IF(V16="Muy BajaCatastrófico","Extremo","")))))))))))))))))))))))))</f>
        <v>Moderado</v>
      </c>
      <c r="X16" s="176">
        <v>1</v>
      </c>
      <c r="Y16" s="388" t="s">
        <v>805</v>
      </c>
      <c r="Z16" s="388" t="s">
        <v>806</v>
      </c>
      <c r="AA16" s="388" t="s">
        <v>812</v>
      </c>
      <c r="AB16" s="388" t="s">
        <v>807</v>
      </c>
      <c r="AC16" s="388" t="s">
        <v>808</v>
      </c>
      <c r="AD16" s="388" t="s">
        <v>809</v>
      </c>
      <c r="AE16" s="395" t="s">
        <v>802</v>
      </c>
      <c r="AF16" s="178" t="s">
        <v>775</v>
      </c>
      <c r="AG16" s="388" t="s">
        <v>809</v>
      </c>
      <c r="AH16" s="180" t="str">
        <f t="shared" si="0"/>
        <v>Probabilidad</v>
      </c>
      <c r="AI16" s="178" t="s">
        <v>199</v>
      </c>
      <c r="AJ16" s="175">
        <f t="shared" si="1"/>
        <v>0.25</v>
      </c>
      <c r="AK16" s="178" t="s">
        <v>239</v>
      </c>
      <c r="AL16" s="175">
        <f t="shared" si="2"/>
        <v>0.15</v>
      </c>
      <c r="AM16" s="181">
        <f t="shared" si="3"/>
        <v>0.4</v>
      </c>
      <c r="AN16" s="182">
        <f>IFERROR(IF(AH16="Probabilidad",(O16-(+O16*AM16)),IF(AH16="Impacto",O16,"")),"")</f>
        <v>0.36</v>
      </c>
      <c r="AO16" s="182">
        <f>IFERROR(IF(AH16="Impacto",(U16-(+U16*AM16)),IF(AH16="Probabilidad",U16,"")),"")</f>
        <v>0.4</v>
      </c>
      <c r="AP16" s="183" t="s">
        <v>201</v>
      </c>
      <c r="AQ16" s="183" t="s">
        <v>202</v>
      </c>
      <c r="AR16" s="183" t="s">
        <v>248</v>
      </c>
      <c r="AS16" s="560">
        <f>O16</f>
        <v>0.6</v>
      </c>
      <c r="AT16" s="560">
        <f>IF(AN16="","",MIN(AN16:AN17))</f>
        <v>0.216</v>
      </c>
      <c r="AU16" s="566" t="str">
        <f>IFERROR(IF(AT16="","",IF(AT16&lt;=0.2,"Muy Baja",IF(AT16&lt;=0.4,"Baja",IF(AT16&lt;=0.6,"Media",IF(AT16&lt;=0.8,"Alta","Muy Alta"))))),"")</f>
        <v>Baja</v>
      </c>
      <c r="AV16" s="560">
        <f>U16</f>
        <v>0.4</v>
      </c>
      <c r="AW16" s="560">
        <f>IF(AO16="","",MIN(AO16:AO17))</f>
        <v>0.4</v>
      </c>
      <c r="AX16" s="566" t="str">
        <f>IFERROR(IF(AW16="","",IF(AW16&lt;=0.2,"Leve",IF(AW16&lt;=0.4,"Menor",IF(AW16&lt;=0.6,"Moderado",IF(AW16&lt;=0.8,"Mayor","Catastrófico"))))),"")</f>
        <v>Menor</v>
      </c>
      <c r="AY16" s="566" t="str">
        <f>W16</f>
        <v>Moderado</v>
      </c>
      <c r="AZ16" s="566" t="str">
        <f>IFERROR(IF(OR(AND(AU16="Muy Baja",AX16="Leve"),AND(AU16="Muy Baja",AX16="Menor"),AND(AU16="Baja",AX16="Leve")),"Bajo",IF(OR(AND(AU16="Muy baja",AX16="Moderado"),AND(AU16="Baja",AX16="Menor"),AND(AU16="Baja",AX16="Moderado"),AND(AU16="Media",AX16="Leve"),AND(AU16="Media",AX16="Menor"),AND(AU16="Media",AX16="Moderado"),AND(AU16="Alta",AX16="Leve"),AND(AU16="Alta",AX16="Menor")),"Moderado",IF(OR(AND(AU16="Muy Baja",AX16="Mayor"),AND(AU16="Baja",AX16="Mayor"),AND(AU16="Media",AX16="Mayor"),AND(AU16="Alta",AX16="Moderado"),AND(AU16="Alta",AX16="Mayor"),AND(AU16="Muy Alta",AX16="Leve"),AND(AU16="Muy Alta",AX16="Menor"),AND(AU16="Muy Alta",AX16="Moderado"),AND(AU16="Muy Alta",AX16="Mayor")),"Alto",IF(OR(AND(AU16="Muy Baja",AX16="Catastrófico"),AND(AU16="Baja",AX16="Catastrófico"),AND(AU16="Media",AX16="Catastrófico"),AND(AU16="Alta",AX16="Catastrófico"),AND(AU16="Muy Alta",AX16="Catastrófico")),"Extremo","")))),"")</f>
        <v>Moderado</v>
      </c>
      <c r="BA16" s="569" t="s">
        <v>289</v>
      </c>
      <c r="BB16" s="572" t="s">
        <v>881</v>
      </c>
      <c r="BC16" s="572" t="s">
        <v>880</v>
      </c>
      <c r="BD16" s="546">
        <v>45901</v>
      </c>
      <c r="BE16" s="546">
        <v>45991</v>
      </c>
      <c r="BF16" s="546" t="s">
        <v>894</v>
      </c>
    </row>
    <row r="17" spans="1:58" s="28" customFormat="1" ht="186" thickBot="1" x14ac:dyDescent="0.3">
      <c r="A17" s="646"/>
      <c r="B17" s="647"/>
      <c r="C17" s="648"/>
      <c r="D17" s="587"/>
      <c r="E17" s="565"/>
      <c r="F17" s="650"/>
      <c r="G17" s="629"/>
      <c r="H17" s="570"/>
      <c r="I17" s="561"/>
      <c r="J17" s="597"/>
      <c r="K17" s="600"/>
      <c r="L17" s="628"/>
      <c r="M17" s="602"/>
      <c r="N17" s="570"/>
      <c r="O17" s="556"/>
      <c r="P17" s="570"/>
      <c r="Q17" s="556"/>
      <c r="R17" s="570"/>
      <c r="S17" s="556"/>
      <c r="T17" s="584"/>
      <c r="U17" s="556"/>
      <c r="V17" s="556"/>
      <c r="W17" s="567"/>
      <c r="X17" s="185">
        <v>2</v>
      </c>
      <c r="Y17" s="403" t="s">
        <v>805</v>
      </c>
      <c r="Z17" s="403" t="s">
        <v>810</v>
      </c>
      <c r="AA17" s="403" t="s">
        <v>812</v>
      </c>
      <c r="AB17" s="403" t="s">
        <v>811</v>
      </c>
      <c r="AC17" s="403" t="s">
        <v>813</v>
      </c>
      <c r="AD17" s="403" t="s">
        <v>814</v>
      </c>
      <c r="AE17" s="401" t="s">
        <v>803</v>
      </c>
      <c r="AF17" s="206" t="s">
        <v>775</v>
      </c>
      <c r="AG17" s="403" t="s">
        <v>814</v>
      </c>
      <c r="AH17" s="187" t="str">
        <f t="shared" si="0"/>
        <v>Probabilidad</v>
      </c>
      <c r="AI17" s="206" t="s">
        <v>199</v>
      </c>
      <c r="AJ17" s="189">
        <f t="shared" si="1"/>
        <v>0.25</v>
      </c>
      <c r="AK17" s="206" t="s">
        <v>239</v>
      </c>
      <c r="AL17" s="184">
        <f t="shared" si="2"/>
        <v>0.15</v>
      </c>
      <c r="AM17" s="190">
        <f t="shared" si="3"/>
        <v>0.4</v>
      </c>
      <c r="AN17" s="191">
        <f>IFERROR(IF(AND(AH16="Probabilidad",AH17="Probabilidad"),(AN16-(+AN16*AM17)),IF(AH17="Probabilidad",(O16-(+O16*AM17)),IF(AH17="Impacto",AN16,""))),"")</f>
        <v>0.216</v>
      </c>
      <c r="AO17" s="191">
        <f>IFERROR(IF(AND(AH16="Impacto",AH17="Impacto"),(AO16-(+AO16*AM17)),IF(AH17="Impacto",(U16-(+U16*AM17)),IF(AH17="Probabilidad",AO16,""))),"")</f>
        <v>0.4</v>
      </c>
      <c r="AP17" s="208" t="s">
        <v>201</v>
      </c>
      <c r="AQ17" s="208" t="s">
        <v>246</v>
      </c>
      <c r="AR17" s="208" t="s">
        <v>248</v>
      </c>
      <c r="AS17" s="561"/>
      <c r="AT17" s="561"/>
      <c r="AU17" s="567"/>
      <c r="AV17" s="561"/>
      <c r="AW17" s="561"/>
      <c r="AX17" s="567"/>
      <c r="AY17" s="567"/>
      <c r="AZ17" s="567"/>
      <c r="BA17" s="570"/>
      <c r="BB17" s="573"/>
      <c r="BC17" s="573"/>
      <c r="BD17" s="573"/>
      <c r="BE17" s="573"/>
      <c r="BF17" s="547"/>
    </row>
    <row r="18" spans="1:58" s="28" customFormat="1" ht="255" customHeight="1" x14ac:dyDescent="0.25">
      <c r="A18" s="646"/>
      <c r="B18" s="647"/>
      <c r="C18" s="649"/>
      <c r="D18" s="631" t="s">
        <v>750</v>
      </c>
      <c r="E18" s="564" t="s">
        <v>616</v>
      </c>
      <c r="F18" s="590">
        <v>6</v>
      </c>
      <c r="G18" s="572" t="s">
        <v>755</v>
      </c>
      <c r="H18" s="569"/>
      <c r="I18" s="566" t="s">
        <v>905</v>
      </c>
      <c r="J18" s="644" t="s">
        <v>112</v>
      </c>
      <c r="K18" s="599" t="str">
        <f>CONCATENATE(" *",'Identificación RG-RF-RLA-FT'!C103," *",'Identificación RG-RF-RLA-FT'!E103," *",'Identificación RG-RF-RLA-FT'!G103)</f>
        <v xml:space="preserve"> *Falta actualización de la normatividad relacionada para la liquidación y pago de nómina, seguridad social y prestaciones sociales. *Falta estructurar en la entidad un canal que socialice a la comunidad institucional respecto a los cambios que se den de acuerdo en materia tributaria y laboral. *El módulo PERNO del aplicativo SI CAPITAL, se encuentra obsoleto, lo que implica que varios de los procesos y parametrizaciones se realizan de forma manual generando mayor riesgo de error.</v>
      </c>
      <c r="L18" s="544" t="s">
        <v>761</v>
      </c>
      <c r="M18" s="578">
        <v>1</v>
      </c>
      <c r="N18" s="569" t="s">
        <v>217</v>
      </c>
      <c r="O18" s="555">
        <f>IF(N18="Muy Alta",100%,IF(N18="Alta",80%,IF(N18="Media",60%,IF(N18="Baja",40%,IF(N18="Muy Baja",20%,"")))))</f>
        <v>0.4</v>
      </c>
      <c r="P18" s="569" t="s">
        <v>224</v>
      </c>
      <c r="Q18" s="555">
        <f>IF(P18="Catastrófico",100%,IF(P18="Mayor",80%,IF(P18="Moderado",60%,IF(P18="Menor",40%,IF(P18="Leve",20%,"")))))</f>
        <v>0.2</v>
      </c>
      <c r="R18" s="569" t="s">
        <v>224</v>
      </c>
      <c r="S18" s="555">
        <f>IF(R18="Catastrófico",100%,IF(R18="Mayor",80%,IF(R18="Moderado",60%,IF(R18="Menor",40%,IF(R18="Leve",20%,"")))))</f>
        <v>0.2</v>
      </c>
      <c r="T18" s="583" t="str">
        <f>IF(U18=100%,"Catastrófico",IF(U18=80%,"Mayor",IF(U18=60%,"Moderado",IF(U18=40%,"Menor",IF(U18=20%,"Leve","")))))</f>
        <v>Leve</v>
      </c>
      <c r="U18" s="555">
        <f>IF(AND(Q18="",S18=""),"",MAX(Q18,S18))</f>
        <v>0.2</v>
      </c>
      <c r="V18" s="555" t="str">
        <f>CONCATENATE(N18,T18)</f>
        <v>BajaLeve</v>
      </c>
      <c r="W18" s="566" t="str">
        <f>IF(V18="Muy AltaLeve","Alto",IF(V18="Muy AltaMenor","Alto",IF(V18="Muy AltaModerado","Alto",IF(V18="Muy AltaMayor","Alto",IF(V18="Muy AltaCatastrófico","Extremo",IF(V18="AltaLeve","Moderado",IF(V18="AltaMenor","Moderado",IF(V18="AltaModerado","Alto",IF(V18="AltaMayor","Alto",IF(V18="AltaCatastrófico","Extremo",IF(V18="MediaLeve","Moderado",IF(V18="MediaMenor","Moderado",IF(V18="MediaModerado","Moderado",IF(V18="MediaMayor","Alto",IF(V18="MediaCatastrófico","Extremo",IF(V18="BajaLeve","Bajo",IF(V18="BajaMenor","Moderado",IF(V18="BajaModerado","Moderado",IF(V18="BajaMayor","Alto",IF(V18="BajaCatastrófico","Extremo",IF(V18="Muy BajaLeve","Bajo",IF(V18="Muy BajaMenor","Bajo",IF(V18="Muy BajaModerado","Moderado",IF(V18="Muy BajaMayor","Alto",IF(V18="Muy BajaCatastrófico","Extremo","")))))))))))))))))))))))))</f>
        <v>Bajo</v>
      </c>
      <c r="X18" s="176">
        <v>1</v>
      </c>
      <c r="Y18" s="388" t="s">
        <v>815</v>
      </c>
      <c r="Z18" s="388" t="s">
        <v>818</v>
      </c>
      <c r="AA18" s="388" t="s">
        <v>821</v>
      </c>
      <c r="AB18" s="388" t="s">
        <v>906</v>
      </c>
      <c r="AC18" s="388" t="s">
        <v>820</v>
      </c>
      <c r="AD18" s="388" t="s">
        <v>819</v>
      </c>
      <c r="AE18" s="400" t="s">
        <v>817</v>
      </c>
      <c r="AF18" s="178" t="s">
        <v>775</v>
      </c>
      <c r="AG18" s="179" t="s">
        <v>819</v>
      </c>
      <c r="AH18" s="180" t="str">
        <f t="shared" si="0"/>
        <v>Probabilidad</v>
      </c>
      <c r="AI18" s="178" t="s">
        <v>199</v>
      </c>
      <c r="AJ18" s="175">
        <f t="shared" si="1"/>
        <v>0.25</v>
      </c>
      <c r="AK18" s="178" t="s">
        <v>239</v>
      </c>
      <c r="AL18" s="175">
        <f t="shared" si="2"/>
        <v>0.15</v>
      </c>
      <c r="AM18" s="181">
        <f t="shared" si="3"/>
        <v>0.4</v>
      </c>
      <c r="AN18" s="182">
        <f>IFERROR(IF(AH18="Probabilidad",(O18-(+O18*AM18)),IF(AH18="Impacto",O18,"")),"")</f>
        <v>0.24</v>
      </c>
      <c r="AO18" s="182">
        <f>IFERROR(IF(AH18="Impacto",(U18-(+U18*AM18)),IF(AH18="Probabilidad",U18,"")),"")</f>
        <v>0.2</v>
      </c>
      <c r="AP18" s="183" t="s">
        <v>201</v>
      </c>
      <c r="AQ18" s="183" t="s">
        <v>202</v>
      </c>
      <c r="AR18" s="183" t="s">
        <v>248</v>
      </c>
      <c r="AS18" s="560">
        <f>O18</f>
        <v>0.4</v>
      </c>
      <c r="AT18" s="560">
        <f>IF(AN18="","",MIN(AN18:AN19))</f>
        <v>0.14399999999999999</v>
      </c>
      <c r="AU18" s="566" t="str">
        <f>IFERROR(IF(AT18="","",IF(AT18&lt;=0.2,"Muy Baja",IF(AT18&lt;=0.4,"Baja",IF(AT18&lt;=0.6,"Media",IF(AT18&lt;=0.8,"Alta","Muy Alta"))))),"")</f>
        <v>Muy Baja</v>
      </c>
      <c r="AV18" s="560">
        <f>U18</f>
        <v>0.2</v>
      </c>
      <c r="AW18" s="560">
        <f>IF(AO18="","",MIN(AO18:AO19))</f>
        <v>0.2</v>
      </c>
      <c r="AX18" s="566" t="str">
        <f>IFERROR(IF(AW18="","",IF(AW18&lt;=0.2,"Leve",IF(AW18&lt;=0.4,"Menor",IF(AW18&lt;=0.6,"Moderado",IF(AW18&lt;=0.8,"Mayor","Catastrófico"))))),"")</f>
        <v>Leve</v>
      </c>
      <c r="AY18" s="566" t="str">
        <f>W18</f>
        <v>Bajo</v>
      </c>
      <c r="AZ18" s="566" t="str">
        <f>IFERROR(IF(OR(AND(AU18="Muy Baja",AX18="Leve"),AND(AU18="Muy Baja",AX18="Menor"),AND(AU18="Baja",AX18="Leve")),"Bajo",IF(OR(AND(AU18="Muy baja",AX18="Moderado"),AND(AU18="Baja",AX18="Menor"),AND(AU18="Baja",AX18="Moderado"),AND(AU18="Media",AX18="Leve"),AND(AU18="Media",AX18="Menor"),AND(AU18="Media",AX18="Moderado"),AND(AU18="Alta",AX18="Leve"),AND(AU18="Alta",AX18="Menor")),"Moderado",IF(OR(AND(AU18="Muy Baja",AX18="Mayor"),AND(AU18="Baja",AX18="Mayor"),AND(AU18="Media",AX18="Mayor"),AND(AU18="Alta",AX18="Moderado"),AND(AU18="Alta",AX18="Mayor"),AND(AU18="Muy Alta",AX18="Leve"),AND(AU18="Muy Alta",AX18="Menor"),AND(AU18="Muy Alta",AX18="Moderado"),AND(AU18="Muy Alta",AX18="Mayor")),"Alto",IF(OR(AND(AU18="Muy Baja",AX18="Catastrófico"),AND(AU18="Baja",AX18="Catastrófico"),AND(AU18="Media",AX18="Catastrófico"),AND(AU18="Alta",AX18="Catastrófico"),AND(AU18="Muy Alta",AX18="Catastrófico")),"Extremo","")))),"")</f>
        <v>Bajo</v>
      </c>
      <c r="BA18" s="569" t="s">
        <v>289</v>
      </c>
      <c r="BB18" s="572" t="s">
        <v>511</v>
      </c>
      <c r="BC18" s="572" t="s">
        <v>511</v>
      </c>
      <c r="BD18" s="572" t="s">
        <v>511</v>
      </c>
      <c r="BE18" s="572" t="s">
        <v>511</v>
      </c>
      <c r="BF18" s="546" t="s">
        <v>898</v>
      </c>
    </row>
    <row r="19" spans="1:58" s="28" customFormat="1" ht="156.75" x14ac:dyDescent="0.25">
      <c r="A19" s="646"/>
      <c r="B19" s="647"/>
      <c r="C19" s="649"/>
      <c r="D19" s="632"/>
      <c r="E19" s="565"/>
      <c r="F19" s="650"/>
      <c r="G19" s="629"/>
      <c r="H19" s="634"/>
      <c r="I19" s="567"/>
      <c r="J19" s="645"/>
      <c r="K19" s="600"/>
      <c r="L19" s="636"/>
      <c r="M19" s="602"/>
      <c r="N19" s="634"/>
      <c r="O19" s="633"/>
      <c r="P19" s="634"/>
      <c r="Q19" s="633"/>
      <c r="R19" s="634"/>
      <c r="S19" s="633"/>
      <c r="T19" s="635"/>
      <c r="U19" s="633"/>
      <c r="V19" s="633"/>
      <c r="W19" s="626"/>
      <c r="X19" s="210">
        <v>2</v>
      </c>
      <c r="Y19" s="403" t="s">
        <v>816</v>
      </c>
      <c r="Z19" s="403" t="s">
        <v>818</v>
      </c>
      <c r="AA19" s="403" t="s">
        <v>824</v>
      </c>
      <c r="AB19" s="403" t="s">
        <v>822</v>
      </c>
      <c r="AC19" s="403" t="s">
        <v>825</v>
      </c>
      <c r="AD19" s="403" t="s">
        <v>823</v>
      </c>
      <c r="AE19" s="402" t="s">
        <v>804</v>
      </c>
      <c r="AF19" s="206" t="s">
        <v>775</v>
      </c>
      <c r="AG19" s="207" t="s">
        <v>826</v>
      </c>
      <c r="AH19" s="211" t="str">
        <f t="shared" si="0"/>
        <v>Probabilidad</v>
      </c>
      <c r="AI19" s="206" t="s">
        <v>199</v>
      </c>
      <c r="AJ19" s="209">
        <f t="shared" si="1"/>
        <v>0.25</v>
      </c>
      <c r="AK19" s="206" t="s">
        <v>239</v>
      </c>
      <c r="AL19" s="209">
        <f t="shared" si="2"/>
        <v>0.15</v>
      </c>
      <c r="AM19" s="212">
        <f t="shared" si="3"/>
        <v>0.4</v>
      </c>
      <c r="AN19" s="213">
        <f>IFERROR(IF(AND(AH18="Probabilidad",AH19="Probabilidad"),(AN18-(+AN18*AM19)),IF(AH19="Probabilidad",(O18-(+O18*AM19)),IF(AH19="Impacto",AN18,""))),"")</f>
        <v>0.14399999999999999</v>
      </c>
      <c r="AO19" s="213">
        <f>IFERROR(IF(AND(AH18="Impacto",AH19="Impacto"),(AO18-(+AO18*AM19)),IF(AH19="Impacto",(U18-(+U18*AM19)),IF(AH19="Probabilidad",AO18,""))),"")</f>
        <v>0.2</v>
      </c>
      <c r="AP19" s="208" t="s">
        <v>201</v>
      </c>
      <c r="AQ19" s="208" t="s">
        <v>202</v>
      </c>
      <c r="AR19" s="208" t="s">
        <v>248</v>
      </c>
      <c r="AS19" s="630"/>
      <c r="AT19" s="630"/>
      <c r="AU19" s="626"/>
      <c r="AV19" s="630"/>
      <c r="AW19" s="630"/>
      <c r="AX19" s="626"/>
      <c r="AY19" s="626"/>
      <c r="AZ19" s="626"/>
      <c r="BA19" s="570"/>
      <c r="BB19" s="573"/>
      <c r="BC19" s="573"/>
      <c r="BD19" s="573"/>
      <c r="BE19" s="573"/>
      <c r="BF19" s="548"/>
    </row>
    <row r="20" spans="1:58" s="28" customFormat="1" ht="15" hidden="1" customHeight="1" x14ac:dyDescent="0.25">
      <c r="A20" s="646"/>
      <c r="B20" s="647"/>
      <c r="C20" s="648"/>
      <c r="D20" s="586"/>
      <c r="E20" s="564"/>
      <c r="F20" s="590"/>
      <c r="G20" s="572"/>
      <c r="H20" s="569"/>
      <c r="I20" s="593" t="str">
        <f>IF(D20="","",IF(D20="RG",'Identificación RG-RF-RLA-FT'!B193,IF(H20="","",(CONCATENATE(H20," ",#REF!," ",G20," ",#REF!," ",#REF!," ",#REF!," ",#REF!)))))</f>
        <v/>
      </c>
      <c r="J20" s="596"/>
      <c r="K20" s="599" t="str">
        <f>CONCATENATE(" *",'Identificación RG-RF-RLA-FT'!C188," *",'Identificación RG-RF-RLA-FT'!E188," *",'Identificación RG-RF-RLA-FT'!G188)</f>
        <v xml:space="preserve"> * * *</v>
      </c>
      <c r="L20" s="544"/>
      <c r="M20" s="578"/>
      <c r="N20" s="569"/>
      <c r="O20" s="555" t="str">
        <f>IF(N20="Muy Alta",100%,IF(N20="Alta",80%,IF(N20="Media",60%,IF(N20="Baja",40%,IF(N20="Muy Baja",20%,"")))))</f>
        <v/>
      </c>
      <c r="P20" s="569"/>
      <c r="Q20" s="555" t="str">
        <f>IF(P20="Catastrófico",100%,IF(P20="Mayor",80%,IF(P20="Moderado",60%,IF(P20="Menor",40%,IF(P20="Leve",20%,"")))))</f>
        <v/>
      </c>
      <c r="R20" s="569"/>
      <c r="S20" s="555" t="str">
        <f>IF(R20="Catastrófico",100%,IF(R20="Mayor",80%,IF(R20="Moderado",60%,IF(R20="Menor",40%,IF(R20="Leve",20%,"")))))</f>
        <v/>
      </c>
      <c r="T20" s="583" t="str">
        <f>IF(U20=100%,"Catastrófico",IF(U20=80%,"Mayor",IF(U20=60%,"Moderado",IF(U20=40%,"Menor",IF(U20=20%,"Leve","")))))</f>
        <v/>
      </c>
      <c r="U20" s="555" t="str">
        <f>IF(AND(Q20="",S20=""),"",MAX(Q20,S20))</f>
        <v/>
      </c>
      <c r="V20" s="555" t="str">
        <f>CONCATENATE(N20,T20)</f>
        <v/>
      </c>
      <c r="W20" s="566" t="str">
        <f>IF(V20="Muy AltaLeve","Alto",IF(V20="Muy AltaMenor","Alto",IF(V20="Muy AltaModerado","Alto",IF(V20="Muy AltaMayor","Alto",IF(V20="Muy AltaCatastrófico","Extremo",IF(V20="AltaLeve","Moderado",IF(V20="AltaMenor","Moderado",IF(V20="AltaModerado","Alto",IF(V20="AltaMayor","Alto",IF(V20="AltaCatastrófico","Extremo",IF(V20="MediaLeve","Moderado",IF(V20="MediaMenor","Moderado",IF(V20="MediaModerado","Moderado",IF(V20="MediaMayor","Alto",IF(V20="MediaCatastrófico","Extremo",IF(V20="BajaLeve","Bajo",IF(V20="BajaMenor","Moderado",IF(V20="BajaModerado","Moderado",IF(V20="BajaMayor","Alto",IF(V20="BajaCatastrófico","Extremo",IF(V20="Muy BajaLeve","Bajo",IF(V20="Muy BajaMenor","Bajo",IF(V20="Muy BajaModerado","Moderado",IF(V20="Muy BajaMayor","Alto",IF(V20="Muy BajaCatastrófico","Extremo","")))))))))))))))))))))))))</f>
        <v/>
      </c>
      <c r="X20" s="176">
        <v>1</v>
      </c>
      <c r="Y20" s="176"/>
      <c r="Z20" s="176"/>
      <c r="AA20" s="176"/>
      <c r="AB20" s="176"/>
      <c r="AC20" s="176"/>
      <c r="AD20" s="176"/>
      <c r="AE20" s="177" t="str">
        <f t="shared" ref="AE20:AE24" si="4">CONCATENATE(Y20,Z20,AA20,AB20,AC20,AD20)</f>
        <v/>
      </c>
      <c r="AF20" s="178"/>
      <c r="AG20" s="179"/>
      <c r="AH20" s="180" t="str">
        <f t="shared" ref="AH20:AH49" si="5">IF(OR(AI20="Preventivo",AI20="Detectivo"),"Probabilidad",IF(AI20="Correctivo","Impacto",""))</f>
        <v/>
      </c>
      <c r="AI20" s="178"/>
      <c r="AJ20" s="175" t="str">
        <f t="shared" ref="AJ20:AJ49" si="6">IF(AI20="","",IF(AI20="Preventivo",25%,IF(AI20="Detectivo",15%,IF(AI20="Correctivo",10%))))</f>
        <v/>
      </c>
      <c r="AK20" s="178"/>
      <c r="AL20" s="175" t="str">
        <f t="shared" ref="AL20:AL49" si="7">IF(AK20="Automático",25%,IF(AK20="Manual",15%,""))</f>
        <v/>
      </c>
      <c r="AM20" s="181" t="str">
        <f t="shared" ref="AM20:AM49" si="8">IF(OR(AJ20="",AL20=""),"",AJ20+AL20)</f>
        <v/>
      </c>
      <c r="AN20" s="182" t="str">
        <f>IFERROR(IF(AH20="Probabilidad",(O20-(+O20*AM20)),IF(AH20="Impacto",O20,"")),"")</f>
        <v/>
      </c>
      <c r="AO20" s="182" t="str">
        <f>IFERROR(IF(AH20="Impacto",(U20-(+U20*AM20)),IF(AH20="Probabilidad",U20,"")),"")</f>
        <v/>
      </c>
      <c r="AP20" s="183"/>
      <c r="AQ20" s="183"/>
      <c r="AR20" s="183"/>
      <c r="AS20" s="560" t="str">
        <f>O20</f>
        <v/>
      </c>
      <c r="AT20" s="560" t="str">
        <f>IF(AN20="","",MIN(AN20:AN25))</f>
        <v/>
      </c>
      <c r="AU20" s="566" t="str">
        <f>IFERROR(IF(AT20="","",IF(AT20&lt;=0.2,"Muy Baja",IF(AT20&lt;=0.4,"Baja",IF(AT20&lt;=0.6,"Media",IF(AT20&lt;=0.8,"Alta","Muy Alta"))))),"")</f>
        <v/>
      </c>
      <c r="AV20" s="560" t="str">
        <f>U20</f>
        <v/>
      </c>
      <c r="AW20" s="560" t="str">
        <f>IF(AO20="","",MIN(AO20:AO25))</f>
        <v/>
      </c>
      <c r="AX20" s="566" t="str">
        <f>IFERROR(IF(AW20="","",IF(AW20&lt;=0.2,"Leve",IF(AW20&lt;=0.4,"Menor",IF(AW20&lt;=0.6,"Moderado",IF(AW20&lt;=0.8,"Mayor","Catastrófico"))))),"")</f>
        <v/>
      </c>
      <c r="AY20" s="566" t="str">
        <f>W20</f>
        <v/>
      </c>
      <c r="AZ20" s="566" t="str">
        <f>IFERROR(IF(OR(AND(AU20="Muy Baja",AX20="Leve"),AND(AU20="Muy Baja",AX20="Menor"),AND(AU20="Baja",AX20="Leve")),"Bajo",IF(OR(AND(AU20="Muy baja",AX20="Moderado"),AND(AU20="Baja",AX20="Menor"),AND(AU20="Baja",AX20="Moderado"),AND(AU20="Media",AX20="Leve"),AND(AU20="Media",AX20="Menor"),AND(AU20="Media",AX20="Moderado"),AND(AU20="Alta",AX20="Leve"),AND(AU20="Alta",AX20="Menor")),"Moderado",IF(OR(AND(AU20="Muy Baja",AX20="Mayor"),AND(AU20="Baja",AX20="Mayor"),AND(AU20="Media",AX20="Mayor"),AND(AU20="Alta",AX20="Moderado"),AND(AU20="Alta",AX20="Mayor"),AND(AU20="Muy Alta",AX20="Leve"),AND(AU20="Muy Alta",AX20="Menor"),AND(AU20="Muy Alta",AX20="Moderado"),AND(AU20="Muy Alta",AX20="Mayor")),"Alto",IF(OR(AND(AU20="Muy Baja",AX20="Catastrófico"),AND(AU20="Baja",AX20="Catastrófico"),AND(AU20="Media",AX20="Catastrófico"),AND(AU20="Alta",AX20="Catastrófico"),AND(AU20="Muy Alta",AX20="Catastrófico")),"Extremo","")))),"")</f>
        <v/>
      </c>
      <c r="BA20" s="569"/>
      <c r="BB20" s="572"/>
      <c r="BC20" s="572"/>
      <c r="BD20" s="546"/>
      <c r="BE20" s="546"/>
      <c r="BF20" s="129"/>
    </row>
    <row r="21" spans="1:58" s="28" customFormat="1" ht="15" hidden="1" customHeight="1" x14ac:dyDescent="0.25">
      <c r="A21" s="646"/>
      <c r="B21" s="647"/>
      <c r="C21" s="648"/>
      <c r="D21" s="587"/>
      <c r="E21" s="565"/>
      <c r="F21" s="591"/>
      <c r="G21" s="573"/>
      <c r="H21" s="570"/>
      <c r="I21" s="594"/>
      <c r="J21" s="597"/>
      <c r="K21" s="600"/>
      <c r="L21" s="576"/>
      <c r="M21" s="579"/>
      <c r="N21" s="570"/>
      <c r="O21" s="556"/>
      <c r="P21" s="570"/>
      <c r="Q21" s="556"/>
      <c r="R21" s="570"/>
      <c r="S21" s="556"/>
      <c r="T21" s="584"/>
      <c r="U21" s="556"/>
      <c r="V21" s="556"/>
      <c r="W21" s="567"/>
      <c r="X21" s="185">
        <v>2</v>
      </c>
      <c r="Y21" s="192"/>
      <c r="Z21" s="192"/>
      <c r="AA21" s="192"/>
      <c r="AB21" s="192"/>
      <c r="AC21" s="192"/>
      <c r="AD21" s="192"/>
      <c r="AE21" s="177" t="str">
        <f t="shared" si="4"/>
        <v/>
      </c>
      <c r="AF21" s="200"/>
      <c r="AG21" s="199"/>
      <c r="AH21" s="187" t="str">
        <f t="shared" si="5"/>
        <v/>
      </c>
      <c r="AI21" s="200"/>
      <c r="AJ21" s="189" t="str">
        <f t="shared" si="6"/>
        <v/>
      </c>
      <c r="AK21" s="200"/>
      <c r="AL21" s="184" t="str">
        <f t="shared" si="7"/>
        <v/>
      </c>
      <c r="AM21" s="190" t="str">
        <f t="shared" si="8"/>
        <v/>
      </c>
      <c r="AN21" s="191" t="str">
        <f>IFERROR(IF(AND(AH20="Probabilidad",AH21="Probabilidad"),(AN20-(+AN20*AM21)),IF(AH21="Probabilidad",(O20-(+O20*AM21)),IF(AH21="Impacto",AN20,""))),"")</f>
        <v/>
      </c>
      <c r="AO21" s="191" t="str">
        <f>IFERROR(IF(AND(AH20="Impacto",AH21="Impacto"),(AO20-(+AO20*AM21)),IF(AH21="Impacto",(U20-(U20*AM21)),IF(AH21="Probabilidad",AO20,""))),"")</f>
        <v/>
      </c>
      <c r="AP21" s="201"/>
      <c r="AQ21" s="201"/>
      <c r="AR21" s="201"/>
      <c r="AS21" s="561"/>
      <c r="AT21" s="561"/>
      <c r="AU21" s="567"/>
      <c r="AV21" s="561"/>
      <c r="AW21" s="561"/>
      <c r="AX21" s="567"/>
      <c r="AY21" s="567"/>
      <c r="AZ21" s="567"/>
      <c r="BA21" s="570"/>
      <c r="BB21" s="573"/>
      <c r="BC21" s="573"/>
      <c r="BD21" s="547"/>
      <c r="BE21" s="547"/>
      <c r="BF21" s="129"/>
    </row>
    <row r="22" spans="1:58" s="28" customFormat="1" ht="15" hidden="1" customHeight="1" x14ac:dyDescent="0.25">
      <c r="A22" s="646"/>
      <c r="B22" s="647"/>
      <c r="C22" s="648"/>
      <c r="D22" s="587"/>
      <c r="E22" s="565"/>
      <c r="F22" s="591"/>
      <c r="G22" s="573"/>
      <c r="H22" s="570"/>
      <c r="I22" s="594"/>
      <c r="J22" s="597"/>
      <c r="K22" s="600"/>
      <c r="L22" s="576"/>
      <c r="M22" s="579"/>
      <c r="N22" s="570"/>
      <c r="O22" s="556"/>
      <c r="P22" s="570"/>
      <c r="Q22" s="556"/>
      <c r="R22" s="570"/>
      <c r="S22" s="556"/>
      <c r="T22" s="584"/>
      <c r="U22" s="556"/>
      <c r="V22" s="556"/>
      <c r="W22" s="567"/>
      <c r="X22" s="185">
        <v>3</v>
      </c>
      <c r="Y22" s="192"/>
      <c r="Z22" s="192"/>
      <c r="AA22" s="192"/>
      <c r="AB22" s="192"/>
      <c r="AC22" s="192"/>
      <c r="AD22" s="192"/>
      <c r="AE22" s="177" t="str">
        <f t="shared" si="4"/>
        <v/>
      </c>
      <c r="AF22" s="200"/>
      <c r="AG22" s="199"/>
      <c r="AH22" s="187" t="str">
        <f t="shared" si="5"/>
        <v/>
      </c>
      <c r="AI22" s="200"/>
      <c r="AJ22" s="189" t="str">
        <f t="shared" si="6"/>
        <v/>
      </c>
      <c r="AK22" s="200"/>
      <c r="AL22" s="184" t="str">
        <f t="shared" si="7"/>
        <v/>
      </c>
      <c r="AM22" s="190" t="str">
        <f t="shared" si="8"/>
        <v/>
      </c>
      <c r="AN22" s="191" t="str">
        <f>IFERROR(IF(AND(AH21="Probabilidad",AH22="Probabilidad"),(AN21-(+AN21*AM22)),IF(AND(AH21="Impacto",AH22="Probabilidad"),(AN20-(+AN20*AM22)),IF(AH22="Impacto",AN21,""))),"")</f>
        <v/>
      </c>
      <c r="AO22" s="191" t="str">
        <f>IFERROR(IF(AND(AH21="Impacto",AH22="Impacto"),(AO21-(+AO21*AM22)),IF(AND(AH21="Probabilidad",AH22="Impacto"),(AO20-(+AO20*AM22)),IF(AH22="Probabilidad",AO21,""))),"")</f>
        <v/>
      </c>
      <c r="AP22" s="201"/>
      <c r="AQ22" s="201"/>
      <c r="AR22" s="201"/>
      <c r="AS22" s="561"/>
      <c r="AT22" s="561"/>
      <c r="AU22" s="567"/>
      <c r="AV22" s="561"/>
      <c r="AW22" s="561"/>
      <c r="AX22" s="567"/>
      <c r="AY22" s="567"/>
      <c r="AZ22" s="567"/>
      <c r="BA22" s="570"/>
      <c r="BB22" s="573"/>
      <c r="BC22" s="573"/>
      <c r="BD22" s="547"/>
      <c r="BE22" s="547"/>
      <c r="BF22" s="129"/>
    </row>
    <row r="23" spans="1:58" s="28" customFormat="1" ht="15" hidden="1" customHeight="1" x14ac:dyDescent="0.25">
      <c r="A23" s="646"/>
      <c r="B23" s="647"/>
      <c r="C23" s="648"/>
      <c r="D23" s="587"/>
      <c r="E23" s="565"/>
      <c r="F23" s="591"/>
      <c r="G23" s="573"/>
      <c r="H23" s="570"/>
      <c r="I23" s="594"/>
      <c r="J23" s="597"/>
      <c r="K23" s="600"/>
      <c r="L23" s="576"/>
      <c r="M23" s="579"/>
      <c r="N23" s="570"/>
      <c r="O23" s="556"/>
      <c r="P23" s="570"/>
      <c r="Q23" s="556"/>
      <c r="R23" s="570"/>
      <c r="S23" s="556"/>
      <c r="T23" s="584"/>
      <c r="U23" s="556"/>
      <c r="V23" s="556"/>
      <c r="W23" s="567"/>
      <c r="X23" s="185">
        <v>4</v>
      </c>
      <c r="Y23" s="192"/>
      <c r="Z23" s="192"/>
      <c r="AA23" s="192"/>
      <c r="AB23" s="192"/>
      <c r="AC23" s="192"/>
      <c r="AD23" s="192"/>
      <c r="AE23" s="177" t="str">
        <f t="shared" si="4"/>
        <v/>
      </c>
      <c r="AF23" s="200"/>
      <c r="AG23" s="199"/>
      <c r="AH23" s="187" t="str">
        <f t="shared" si="5"/>
        <v/>
      </c>
      <c r="AI23" s="200"/>
      <c r="AJ23" s="189" t="str">
        <f t="shared" si="6"/>
        <v/>
      </c>
      <c r="AK23" s="200"/>
      <c r="AL23" s="184" t="str">
        <f t="shared" si="7"/>
        <v/>
      </c>
      <c r="AM23" s="190" t="str">
        <f t="shared" si="8"/>
        <v/>
      </c>
      <c r="AN23" s="191" t="str">
        <f>IFERROR(IF(AND(AH22="Probabilidad",AH23="Probabilidad"),(AN22-(+AN22*AM23)),IF(AND(AH22="Impacto",AH23="Probabilidad"),(AN21-(+AN21*AM23)),IF(AH23="Impacto",AN22,""))),"")</f>
        <v/>
      </c>
      <c r="AO23" s="191" t="str">
        <f>IFERROR(IF(AND(AH22="Impacto",AH23="Impacto"),(AO22-(+AO22*AM23)),IF(AND(AH22="Probabilidad",AH23="Impacto"),(AO21-(+AO21*AM23)),IF(AH23="Probabilidad",AO22,""))),"")</f>
        <v/>
      </c>
      <c r="AP23" s="201"/>
      <c r="AQ23" s="201"/>
      <c r="AR23" s="201"/>
      <c r="AS23" s="561"/>
      <c r="AT23" s="561"/>
      <c r="AU23" s="567"/>
      <c r="AV23" s="561"/>
      <c r="AW23" s="561"/>
      <c r="AX23" s="567"/>
      <c r="AY23" s="567"/>
      <c r="AZ23" s="567"/>
      <c r="BA23" s="570"/>
      <c r="BB23" s="573"/>
      <c r="BC23" s="573"/>
      <c r="BD23" s="547"/>
      <c r="BE23" s="547"/>
      <c r="BF23" s="129"/>
    </row>
    <row r="24" spans="1:58" s="28" customFormat="1" ht="15" hidden="1" customHeight="1" x14ac:dyDescent="0.25">
      <c r="A24" s="646"/>
      <c r="B24" s="647"/>
      <c r="C24" s="648"/>
      <c r="D24" s="587"/>
      <c r="E24" s="565"/>
      <c r="F24" s="591"/>
      <c r="G24" s="573"/>
      <c r="H24" s="570"/>
      <c r="I24" s="594"/>
      <c r="J24" s="597"/>
      <c r="K24" s="600"/>
      <c r="L24" s="576"/>
      <c r="M24" s="579"/>
      <c r="N24" s="570"/>
      <c r="O24" s="556"/>
      <c r="P24" s="570"/>
      <c r="Q24" s="556"/>
      <c r="R24" s="570"/>
      <c r="S24" s="556"/>
      <c r="T24" s="584"/>
      <c r="U24" s="556"/>
      <c r="V24" s="556"/>
      <c r="W24" s="567"/>
      <c r="X24" s="185">
        <v>5</v>
      </c>
      <c r="Y24" s="192"/>
      <c r="Z24" s="192"/>
      <c r="AA24" s="192"/>
      <c r="AB24" s="192"/>
      <c r="AC24" s="192"/>
      <c r="AD24" s="192"/>
      <c r="AE24" s="177" t="str">
        <f t="shared" si="4"/>
        <v/>
      </c>
      <c r="AF24" s="200"/>
      <c r="AG24" s="199"/>
      <c r="AH24" s="187" t="str">
        <f t="shared" si="5"/>
        <v/>
      </c>
      <c r="AI24" s="200"/>
      <c r="AJ24" s="189" t="str">
        <f t="shared" si="6"/>
        <v/>
      </c>
      <c r="AK24" s="200"/>
      <c r="AL24" s="184" t="str">
        <f t="shared" si="7"/>
        <v/>
      </c>
      <c r="AM24" s="190" t="str">
        <f t="shared" si="8"/>
        <v/>
      </c>
      <c r="AN24" s="191" t="str">
        <f>IFERROR(IF(AND(AH23="Probabilidad",AH24="Probabilidad"),(AN23-(+AN23*AM24)),IF(AND(AH23="Impacto",AH24="Probabilidad"),(AN22-(+AN22*AM24)),IF(AH24="Impacto",AN23,""))),"")</f>
        <v/>
      </c>
      <c r="AO24" s="191" t="str">
        <f>IFERROR(IF(AND(AH23="Impacto",AH24="Impacto"),(AO23-(+AO23*AM24)),IF(AND(AH23="Probabilidad",AH24="Impacto"),(AO22-(+AO22*AM24)),IF(AH24="Probabilidad",AO23,""))),"")</f>
        <v/>
      </c>
      <c r="AP24" s="201"/>
      <c r="AQ24" s="201"/>
      <c r="AR24" s="201"/>
      <c r="AS24" s="561"/>
      <c r="AT24" s="561"/>
      <c r="AU24" s="567"/>
      <c r="AV24" s="561"/>
      <c r="AW24" s="561"/>
      <c r="AX24" s="567"/>
      <c r="AY24" s="567"/>
      <c r="AZ24" s="567"/>
      <c r="BA24" s="570"/>
      <c r="BB24" s="573"/>
      <c r="BC24" s="573"/>
      <c r="BD24" s="547"/>
      <c r="BE24" s="547"/>
      <c r="BF24" s="129"/>
    </row>
    <row r="25" spans="1:58" s="28" customFormat="1" ht="15.75" hidden="1" customHeight="1" thickBot="1" x14ac:dyDescent="0.3">
      <c r="A25" s="646"/>
      <c r="B25" s="647"/>
      <c r="C25" s="648"/>
      <c r="D25" s="588"/>
      <c r="E25" s="589"/>
      <c r="F25" s="592"/>
      <c r="G25" s="574"/>
      <c r="H25" s="571"/>
      <c r="I25" s="595"/>
      <c r="J25" s="598"/>
      <c r="K25" s="601"/>
      <c r="L25" s="577"/>
      <c r="M25" s="580"/>
      <c r="N25" s="571"/>
      <c r="O25" s="581"/>
      <c r="P25" s="571"/>
      <c r="Q25" s="581"/>
      <c r="R25" s="571"/>
      <c r="S25" s="581"/>
      <c r="T25" s="585"/>
      <c r="U25" s="581"/>
      <c r="V25" s="581"/>
      <c r="W25" s="568"/>
      <c r="X25" s="194">
        <v>6</v>
      </c>
      <c r="Y25" s="195"/>
      <c r="Z25" s="195"/>
      <c r="AA25" s="195"/>
      <c r="AB25" s="195"/>
      <c r="AC25" s="195"/>
      <c r="AD25" s="195"/>
      <c r="AE25" s="177" t="str">
        <f t="shared" ref="AE25:AE88" si="9">CONCATENATE(Y25,Z25,AA25,AB25,AC25,AD25)</f>
        <v/>
      </c>
      <c r="AF25" s="202"/>
      <c r="AG25" s="203"/>
      <c r="AH25" s="204" t="str">
        <f t="shared" si="5"/>
        <v/>
      </c>
      <c r="AI25" s="202"/>
      <c r="AJ25" s="196" t="str">
        <f t="shared" si="6"/>
        <v/>
      </c>
      <c r="AK25" s="202"/>
      <c r="AL25" s="193" t="str">
        <f t="shared" si="7"/>
        <v/>
      </c>
      <c r="AM25" s="197" t="str">
        <f t="shared" si="8"/>
        <v/>
      </c>
      <c r="AN25" s="214" t="str">
        <f>IFERROR(IF(AND(AH24="Probabilidad",AH25="Probabilidad"),(AN24-(+AN24*AM25)),IF(AND(AH24="Impacto",AH25="Probabilidad"),(AN23-(+AN23*AM25)),IF(AH25="Impacto",AN24,""))),"")</f>
        <v/>
      </c>
      <c r="AO25" s="214" t="str">
        <f>IFERROR(IF(AND(AH24="Impacto",AH25="Impacto"),(AO24-(+AO24*AM25)),IF(AND(AH24="Probabilidad",AH25="Impacto"),(AO23-(+AO23*AM25)),IF(AH25="Probabilidad",AO24,""))),"")</f>
        <v/>
      </c>
      <c r="AP25" s="205"/>
      <c r="AQ25" s="205"/>
      <c r="AR25" s="205"/>
      <c r="AS25" s="582"/>
      <c r="AT25" s="582"/>
      <c r="AU25" s="568"/>
      <c r="AV25" s="582"/>
      <c r="AW25" s="582"/>
      <c r="AX25" s="568"/>
      <c r="AY25" s="568"/>
      <c r="AZ25" s="568"/>
      <c r="BA25" s="571"/>
      <c r="BB25" s="574"/>
      <c r="BC25" s="574"/>
      <c r="BD25" s="575"/>
      <c r="BE25" s="575"/>
      <c r="BF25" s="129"/>
    </row>
    <row r="26" spans="1:58" ht="15" hidden="1" customHeight="1" x14ac:dyDescent="0.25">
      <c r="A26" s="646"/>
      <c r="B26" s="647"/>
      <c r="C26" s="648"/>
      <c r="D26" s="586"/>
      <c r="E26" s="564"/>
      <c r="F26" s="590"/>
      <c r="G26" s="572"/>
      <c r="H26" s="569"/>
      <c r="I26" s="593" t="str">
        <f>IF(D26="","",IF(D26="RG",'Identificación RG-RF-RLA-FT'!B210,IF(H26="","",(CONCATENATE(H26," ",#REF!," ",G26," ",#REF!," ",#REF!," ",#REF!," ",#REF!)))))</f>
        <v/>
      </c>
      <c r="J26" s="596"/>
      <c r="K26" s="599" t="str">
        <f>CONCATENATE(" *",'Identificación RG-RF-RLA-FT'!C205," *",'Identificación RG-RF-RLA-FT'!E205," *",'Identificación RG-RF-RLA-FT'!G205)</f>
        <v xml:space="preserve"> * * *</v>
      </c>
      <c r="L26" s="544"/>
      <c r="M26" s="578"/>
      <c r="N26" s="569"/>
      <c r="O26" s="555" t="str">
        <f>IF(N26="Muy Alta",100%,IF(N26="Alta",80%,IF(N26="Media",60%,IF(N26="Baja",40%,IF(N26="Muy Baja",20%,"")))))</f>
        <v/>
      </c>
      <c r="P26" s="569"/>
      <c r="Q26" s="555" t="str">
        <f>IF(P26="Catastrófico",100%,IF(P26="Mayor",80%,IF(P26="Moderado",60%,IF(P26="Menor",40%,IF(P26="Leve",20%,"")))))</f>
        <v/>
      </c>
      <c r="R26" s="569"/>
      <c r="S26" s="555" t="str">
        <f>IF(R26="Catastrófico",100%,IF(R26="Mayor",80%,IF(R26="Moderado",60%,IF(R26="Menor",40%,IF(R26="Leve",20%,"")))))</f>
        <v/>
      </c>
      <c r="T26" s="583" t="str">
        <f>IF(U26=100%,"Catastrófico",IF(U26=80%,"Mayor",IF(U26=60%,"Moderado",IF(U26=40%,"Menor",IF(U26=20%,"Leve","")))))</f>
        <v/>
      </c>
      <c r="U26" s="555" t="str">
        <f>IF(AND(Q26="",S26=""),"",MAX(Q26,S26))</f>
        <v/>
      </c>
      <c r="V26" s="555" t="str">
        <f>CONCATENATE(N26,T26)</f>
        <v/>
      </c>
      <c r="W26" s="566" t="str">
        <f>IF(V26="Muy AltaLeve","Alto",IF(V26="Muy AltaMenor","Alto",IF(V26="Muy AltaModerado","Alto",IF(V26="Muy AltaMayor","Alto",IF(V26="Muy AltaCatastrófico","Extremo",IF(V26="AltaLeve","Moderado",IF(V26="AltaMenor","Moderado",IF(V26="AltaModerado","Alto",IF(V26="AltaMayor","Alto",IF(V26="AltaCatastrófico","Extremo",IF(V26="MediaLeve","Moderado",IF(V26="MediaMenor","Moderado",IF(V26="MediaModerado","Moderado",IF(V26="MediaMayor","Alto",IF(V26="MediaCatastrófico","Extremo",IF(V26="BajaLeve","Bajo",IF(V26="BajaMenor","Moderado",IF(V26="BajaModerado","Moderado",IF(V26="BajaMayor","Alto",IF(V26="BajaCatastrófico","Extremo",IF(V26="Muy BajaLeve","Bajo",IF(V26="Muy BajaMenor","Bajo",IF(V26="Muy BajaModerado","Moderado",IF(V26="Muy BajaMayor","Alto",IF(V26="Muy BajaCatastrófico","Extremo","")))))))))))))))))))))))))</f>
        <v/>
      </c>
      <c r="X26" s="176">
        <v>1</v>
      </c>
      <c r="Y26" s="176"/>
      <c r="Z26" s="176"/>
      <c r="AA26" s="176"/>
      <c r="AB26" s="176"/>
      <c r="AC26" s="176"/>
      <c r="AD26" s="176"/>
      <c r="AE26" s="177" t="str">
        <f t="shared" si="9"/>
        <v/>
      </c>
      <c r="AF26" s="178"/>
      <c r="AG26" s="179"/>
      <c r="AH26" s="180" t="str">
        <f t="shared" si="5"/>
        <v/>
      </c>
      <c r="AI26" s="178"/>
      <c r="AJ26" s="175" t="str">
        <f t="shared" si="6"/>
        <v/>
      </c>
      <c r="AK26" s="178"/>
      <c r="AL26" s="175" t="str">
        <f t="shared" si="7"/>
        <v/>
      </c>
      <c r="AM26" s="181" t="str">
        <f t="shared" si="8"/>
        <v/>
      </c>
      <c r="AN26" s="182" t="str">
        <f>IFERROR(IF(AH26="Probabilidad",(O26-(+O26*AM26)),IF(AH26="Impacto",O26,"")),"")</f>
        <v/>
      </c>
      <c r="AO26" s="182" t="str">
        <f>IFERROR(IF(AH26="Impacto",(U26-(+U26*AM26)),IF(AH26="Probabilidad",U26,"")),"")</f>
        <v/>
      </c>
      <c r="AP26" s="183"/>
      <c r="AQ26" s="183"/>
      <c r="AR26" s="183"/>
      <c r="AS26" s="560" t="str">
        <f>O26</f>
        <v/>
      </c>
      <c r="AT26" s="560" t="str">
        <f>IF(AN26="","",MIN(AN26:AN31))</f>
        <v/>
      </c>
      <c r="AU26" s="566" t="str">
        <f>IFERROR(IF(AT26="","",IF(AT26&lt;=0.2,"Muy Baja",IF(AT26&lt;=0.4,"Baja",IF(AT26&lt;=0.6,"Media",IF(AT26&lt;=0.8,"Alta","Muy Alta"))))),"")</f>
        <v/>
      </c>
      <c r="AV26" s="560" t="str">
        <f>U26</f>
        <v/>
      </c>
      <c r="AW26" s="560" t="str">
        <f>IF(AO26="","",MIN(AO26:AO31))</f>
        <v/>
      </c>
      <c r="AX26" s="566" t="str">
        <f>IFERROR(IF(AW26="","",IF(AW26&lt;=0.2,"Leve",IF(AW26&lt;=0.4,"Menor",IF(AW26&lt;=0.6,"Moderado",IF(AW26&lt;=0.8,"Mayor","Catastrófico"))))),"")</f>
        <v/>
      </c>
      <c r="AY26" s="566" t="str">
        <f>W26</f>
        <v/>
      </c>
      <c r="AZ26" s="566" t="str">
        <f>IFERROR(IF(OR(AND(AU26="Muy Baja",AX26="Leve"),AND(AU26="Muy Baja",AX26="Menor"),AND(AU26="Baja",AX26="Leve")),"Bajo",IF(OR(AND(AU26="Muy baja",AX26="Moderado"),AND(AU26="Baja",AX26="Menor"),AND(AU26="Baja",AX26="Moderado"),AND(AU26="Media",AX26="Leve"),AND(AU26="Media",AX26="Menor"),AND(AU26="Media",AX26="Moderado"),AND(AU26="Alta",AX26="Leve"),AND(AU26="Alta",AX26="Menor")),"Moderado",IF(OR(AND(AU26="Muy Baja",AX26="Mayor"),AND(AU26="Baja",AX26="Mayor"),AND(AU26="Media",AX26="Mayor"),AND(AU26="Alta",AX26="Moderado"),AND(AU26="Alta",AX26="Mayor"),AND(AU26="Muy Alta",AX26="Leve"),AND(AU26="Muy Alta",AX26="Menor"),AND(AU26="Muy Alta",AX26="Moderado"),AND(AU26="Muy Alta",AX26="Mayor")),"Alto",IF(OR(AND(AU26="Muy Baja",AX26="Catastrófico"),AND(AU26="Baja",AX26="Catastrófico"),AND(AU26="Media",AX26="Catastrófico"),AND(AU26="Alta",AX26="Catastrófico"),AND(AU26="Muy Alta",AX26="Catastrófico")),"Extremo","")))),"")</f>
        <v/>
      </c>
      <c r="BA26" s="569"/>
      <c r="BB26" s="572"/>
      <c r="BC26" s="572"/>
      <c r="BD26" s="546"/>
      <c r="BE26" s="546"/>
      <c r="BF26" s="127"/>
    </row>
    <row r="27" spans="1:58" ht="15" hidden="1" customHeight="1" x14ac:dyDescent="0.25">
      <c r="A27" s="646"/>
      <c r="B27" s="647"/>
      <c r="C27" s="648"/>
      <c r="D27" s="587"/>
      <c r="E27" s="565"/>
      <c r="F27" s="591"/>
      <c r="G27" s="573"/>
      <c r="H27" s="570"/>
      <c r="I27" s="594"/>
      <c r="J27" s="597"/>
      <c r="K27" s="600"/>
      <c r="L27" s="576"/>
      <c r="M27" s="579"/>
      <c r="N27" s="570"/>
      <c r="O27" s="556"/>
      <c r="P27" s="570"/>
      <c r="Q27" s="556"/>
      <c r="R27" s="570"/>
      <c r="S27" s="556"/>
      <c r="T27" s="584"/>
      <c r="U27" s="556"/>
      <c r="V27" s="556"/>
      <c r="W27" s="567"/>
      <c r="X27" s="185">
        <v>2</v>
      </c>
      <c r="Y27" s="192"/>
      <c r="Z27" s="192"/>
      <c r="AA27" s="192"/>
      <c r="AB27" s="192"/>
      <c r="AC27" s="192"/>
      <c r="AD27" s="192"/>
      <c r="AE27" s="177" t="str">
        <f t="shared" si="9"/>
        <v/>
      </c>
      <c r="AF27" s="200"/>
      <c r="AG27" s="199"/>
      <c r="AH27" s="187" t="str">
        <f t="shared" si="5"/>
        <v/>
      </c>
      <c r="AI27" s="200"/>
      <c r="AJ27" s="189" t="str">
        <f t="shared" si="6"/>
        <v/>
      </c>
      <c r="AK27" s="200"/>
      <c r="AL27" s="184" t="str">
        <f t="shared" si="7"/>
        <v/>
      </c>
      <c r="AM27" s="190" t="str">
        <f t="shared" si="8"/>
        <v/>
      </c>
      <c r="AN27" s="191" t="str">
        <f>IFERROR(IF(AND(AH26="Probabilidad",AH27="Probabilidad"),(AN26-(+AN26*AM27)),IF(AH27="Probabilidad",(O26-(+O26*AM27)),IF(AH27="Impacto",AN26,""))),"")</f>
        <v/>
      </c>
      <c r="AO27" s="191" t="str">
        <f>IFERROR(IF(AND(AH26="Impacto",AH27="Impacto"),(AO26-(+AO26*AM27)),IF(AH27="Impacto",(U26-(U26*AM27)),IF(AH27="Probabilidad",AO26,""))),"")</f>
        <v/>
      </c>
      <c r="AP27" s="201"/>
      <c r="AQ27" s="201"/>
      <c r="AR27" s="201"/>
      <c r="AS27" s="561"/>
      <c r="AT27" s="561"/>
      <c r="AU27" s="567"/>
      <c r="AV27" s="561"/>
      <c r="AW27" s="561"/>
      <c r="AX27" s="567"/>
      <c r="AY27" s="567"/>
      <c r="AZ27" s="567"/>
      <c r="BA27" s="570"/>
      <c r="BB27" s="573"/>
      <c r="BC27" s="573"/>
      <c r="BD27" s="547"/>
      <c r="BE27" s="547"/>
      <c r="BF27" s="127"/>
    </row>
    <row r="28" spans="1:58" ht="15" hidden="1" customHeight="1" x14ac:dyDescent="0.25">
      <c r="A28" s="646"/>
      <c r="B28" s="647"/>
      <c r="C28" s="648"/>
      <c r="D28" s="587"/>
      <c r="E28" s="565"/>
      <c r="F28" s="591"/>
      <c r="G28" s="573"/>
      <c r="H28" s="570"/>
      <c r="I28" s="594"/>
      <c r="J28" s="597"/>
      <c r="K28" s="600"/>
      <c r="L28" s="576"/>
      <c r="M28" s="579"/>
      <c r="N28" s="570"/>
      <c r="O28" s="556"/>
      <c r="P28" s="570"/>
      <c r="Q28" s="556"/>
      <c r="R28" s="570"/>
      <c r="S28" s="556"/>
      <c r="T28" s="584"/>
      <c r="U28" s="556"/>
      <c r="V28" s="556"/>
      <c r="W28" s="567"/>
      <c r="X28" s="185">
        <v>3</v>
      </c>
      <c r="Y28" s="192"/>
      <c r="Z28" s="192"/>
      <c r="AA28" s="192"/>
      <c r="AB28" s="192"/>
      <c r="AC28" s="192"/>
      <c r="AD28" s="192"/>
      <c r="AE28" s="177" t="str">
        <f t="shared" si="9"/>
        <v/>
      </c>
      <c r="AF28" s="200"/>
      <c r="AG28" s="199"/>
      <c r="AH28" s="187" t="str">
        <f t="shared" si="5"/>
        <v/>
      </c>
      <c r="AI28" s="200"/>
      <c r="AJ28" s="189" t="str">
        <f t="shared" si="6"/>
        <v/>
      </c>
      <c r="AK28" s="200"/>
      <c r="AL28" s="184" t="str">
        <f t="shared" si="7"/>
        <v/>
      </c>
      <c r="AM28" s="190" t="str">
        <f t="shared" si="8"/>
        <v/>
      </c>
      <c r="AN28" s="191" t="str">
        <f>IFERROR(IF(AND(AH27="Probabilidad",AH28="Probabilidad"),(AN27-(+AN27*AM28)),IF(AND(AH27="Impacto",AH28="Probabilidad"),(AN26-(+AN26*AM28)),IF(AH28="Impacto",AN27,""))),"")</f>
        <v/>
      </c>
      <c r="AO28" s="191" t="str">
        <f>IFERROR(IF(AND(AH27="Impacto",AH28="Impacto"),(AO27-(+AO27*AM28)),IF(AND(AH27="Probabilidad",AH28="Impacto"),(AO26-(+AO26*AM28)),IF(AH28="Probabilidad",AO27,""))),"")</f>
        <v/>
      </c>
      <c r="AP28" s="201"/>
      <c r="AQ28" s="201"/>
      <c r="AR28" s="201"/>
      <c r="AS28" s="561"/>
      <c r="AT28" s="561"/>
      <c r="AU28" s="567"/>
      <c r="AV28" s="561"/>
      <c r="AW28" s="561"/>
      <c r="AX28" s="567"/>
      <c r="AY28" s="567"/>
      <c r="AZ28" s="567"/>
      <c r="BA28" s="570"/>
      <c r="BB28" s="573"/>
      <c r="BC28" s="573"/>
      <c r="BD28" s="547"/>
      <c r="BE28" s="547"/>
      <c r="BF28" s="127"/>
    </row>
    <row r="29" spans="1:58" ht="15" hidden="1" customHeight="1" x14ac:dyDescent="0.25">
      <c r="A29" s="646"/>
      <c r="B29" s="647"/>
      <c r="C29" s="648"/>
      <c r="D29" s="587"/>
      <c r="E29" s="565"/>
      <c r="F29" s="591"/>
      <c r="G29" s="573"/>
      <c r="H29" s="570"/>
      <c r="I29" s="594"/>
      <c r="J29" s="597"/>
      <c r="K29" s="600"/>
      <c r="L29" s="576"/>
      <c r="M29" s="579"/>
      <c r="N29" s="570"/>
      <c r="O29" s="556"/>
      <c r="P29" s="570"/>
      <c r="Q29" s="556"/>
      <c r="R29" s="570"/>
      <c r="S29" s="556"/>
      <c r="T29" s="584"/>
      <c r="U29" s="556"/>
      <c r="V29" s="556"/>
      <c r="W29" s="567"/>
      <c r="X29" s="185">
        <v>4</v>
      </c>
      <c r="Y29" s="192"/>
      <c r="Z29" s="192"/>
      <c r="AA29" s="192"/>
      <c r="AB29" s="192"/>
      <c r="AC29" s="192"/>
      <c r="AD29" s="192"/>
      <c r="AE29" s="177" t="str">
        <f t="shared" si="9"/>
        <v/>
      </c>
      <c r="AF29" s="200"/>
      <c r="AG29" s="199"/>
      <c r="AH29" s="187" t="str">
        <f t="shared" si="5"/>
        <v/>
      </c>
      <c r="AI29" s="200"/>
      <c r="AJ29" s="189" t="str">
        <f t="shared" si="6"/>
        <v/>
      </c>
      <c r="AK29" s="200"/>
      <c r="AL29" s="184" t="str">
        <f t="shared" si="7"/>
        <v/>
      </c>
      <c r="AM29" s="190" t="str">
        <f t="shared" si="8"/>
        <v/>
      </c>
      <c r="AN29" s="191" t="str">
        <f>IFERROR(IF(AND(AH28="Probabilidad",AH29="Probabilidad"),(AN28-(+AN28*AM29)),IF(AND(AH28="Impacto",AH29="Probabilidad"),(AN27-(+AN27*AM29)),IF(AH29="Impacto",AN28,""))),"")</f>
        <v/>
      </c>
      <c r="AO29" s="191" t="str">
        <f>IFERROR(IF(AND(AH28="Impacto",AH29="Impacto"),(AO28-(+AO28*AM29)),IF(AND(AH28="Probabilidad",AH29="Impacto"),(AO27-(+AO27*AM29)),IF(AH29="Probabilidad",AO28,""))),"")</f>
        <v/>
      </c>
      <c r="AP29" s="201"/>
      <c r="AQ29" s="201"/>
      <c r="AR29" s="201"/>
      <c r="AS29" s="561"/>
      <c r="AT29" s="561"/>
      <c r="AU29" s="567"/>
      <c r="AV29" s="561"/>
      <c r="AW29" s="561"/>
      <c r="AX29" s="567"/>
      <c r="AY29" s="567"/>
      <c r="AZ29" s="567"/>
      <c r="BA29" s="570"/>
      <c r="BB29" s="573"/>
      <c r="BC29" s="573"/>
      <c r="BD29" s="547"/>
      <c r="BE29" s="547"/>
      <c r="BF29" s="127"/>
    </row>
    <row r="30" spans="1:58" ht="15" hidden="1" customHeight="1" x14ac:dyDescent="0.25">
      <c r="A30" s="646"/>
      <c r="B30" s="647"/>
      <c r="C30" s="648"/>
      <c r="D30" s="587"/>
      <c r="E30" s="565"/>
      <c r="F30" s="591"/>
      <c r="G30" s="573"/>
      <c r="H30" s="570"/>
      <c r="I30" s="594"/>
      <c r="J30" s="597"/>
      <c r="K30" s="600"/>
      <c r="L30" s="576"/>
      <c r="M30" s="579"/>
      <c r="N30" s="570"/>
      <c r="O30" s="556"/>
      <c r="P30" s="570"/>
      <c r="Q30" s="556"/>
      <c r="R30" s="570"/>
      <c r="S30" s="556"/>
      <c r="T30" s="584"/>
      <c r="U30" s="556"/>
      <c r="V30" s="556"/>
      <c r="W30" s="567"/>
      <c r="X30" s="185">
        <v>5</v>
      </c>
      <c r="Y30" s="192"/>
      <c r="Z30" s="192"/>
      <c r="AA30" s="192"/>
      <c r="AB30" s="192"/>
      <c r="AC30" s="192"/>
      <c r="AD30" s="192"/>
      <c r="AE30" s="177" t="str">
        <f t="shared" si="9"/>
        <v/>
      </c>
      <c r="AF30" s="200"/>
      <c r="AG30" s="199"/>
      <c r="AH30" s="187" t="str">
        <f t="shared" si="5"/>
        <v/>
      </c>
      <c r="AI30" s="200"/>
      <c r="AJ30" s="189" t="str">
        <f t="shared" si="6"/>
        <v/>
      </c>
      <c r="AK30" s="200"/>
      <c r="AL30" s="184" t="str">
        <f t="shared" si="7"/>
        <v/>
      </c>
      <c r="AM30" s="190" t="str">
        <f t="shared" si="8"/>
        <v/>
      </c>
      <c r="AN30" s="191" t="str">
        <f>IFERROR(IF(AND(AH29="Probabilidad",AH30="Probabilidad"),(AN29-(+AN29*AM30)),IF(AND(AH29="Impacto",AH30="Probabilidad"),(AN28-(+AN28*AM30)),IF(AH30="Impacto",AN29,""))),"")</f>
        <v/>
      </c>
      <c r="AO30" s="191" t="str">
        <f>IFERROR(IF(AND(AH29="Impacto",AH30="Impacto"),(AO29-(+AO29*AM30)),IF(AND(AH29="Probabilidad",AH30="Impacto"),(AO28-(+AO28*AM30)),IF(AH30="Probabilidad",AO29,""))),"")</f>
        <v/>
      </c>
      <c r="AP30" s="201"/>
      <c r="AQ30" s="201"/>
      <c r="AR30" s="201"/>
      <c r="AS30" s="561"/>
      <c r="AT30" s="561"/>
      <c r="AU30" s="567"/>
      <c r="AV30" s="561"/>
      <c r="AW30" s="561"/>
      <c r="AX30" s="567"/>
      <c r="AY30" s="567"/>
      <c r="AZ30" s="567"/>
      <c r="BA30" s="570"/>
      <c r="BB30" s="573"/>
      <c r="BC30" s="573"/>
      <c r="BD30" s="547"/>
      <c r="BE30" s="547"/>
      <c r="BF30" s="127"/>
    </row>
    <row r="31" spans="1:58" ht="15.75" hidden="1" customHeight="1" thickBot="1" x14ac:dyDescent="0.3">
      <c r="A31" s="646"/>
      <c r="B31" s="647"/>
      <c r="C31" s="648"/>
      <c r="D31" s="588"/>
      <c r="E31" s="589"/>
      <c r="F31" s="592"/>
      <c r="G31" s="574"/>
      <c r="H31" s="571"/>
      <c r="I31" s="595"/>
      <c r="J31" s="598"/>
      <c r="K31" s="601"/>
      <c r="L31" s="577"/>
      <c r="M31" s="580"/>
      <c r="N31" s="571"/>
      <c r="O31" s="581"/>
      <c r="P31" s="571"/>
      <c r="Q31" s="581"/>
      <c r="R31" s="571"/>
      <c r="S31" s="581"/>
      <c r="T31" s="585"/>
      <c r="U31" s="581"/>
      <c r="V31" s="581"/>
      <c r="W31" s="568"/>
      <c r="X31" s="194">
        <v>6</v>
      </c>
      <c r="Y31" s="195"/>
      <c r="Z31" s="195"/>
      <c r="AA31" s="195"/>
      <c r="AB31" s="195"/>
      <c r="AC31" s="195"/>
      <c r="AD31" s="195"/>
      <c r="AE31" s="177" t="str">
        <f t="shared" si="9"/>
        <v/>
      </c>
      <c r="AF31" s="202"/>
      <c r="AG31" s="203"/>
      <c r="AH31" s="204" t="str">
        <f t="shared" si="5"/>
        <v/>
      </c>
      <c r="AI31" s="202"/>
      <c r="AJ31" s="196" t="str">
        <f t="shared" si="6"/>
        <v/>
      </c>
      <c r="AK31" s="202"/>
      <c r="AL31" s="193" t="str">
        <f t="shared" si="7"/>
        <v/>
      </c>
      <c r="AM31" s="197" t="str">
        <f t="shared" si="8"/>
        <v/>
      </c>
      <c r="AN31" s="214" t="str">
        <f>IFERROR(IF(AND(AH30="Probabilidad",AH31="Probabilidad"),(AN30-(+AN30*AM31)),IF(AND(AH30="Impacto",AH31="Probabilidad"),(AN29-(+AN29*AM31)),IF(AH31="Impacto",AN30,""))),"")</f>
        <v/>
      </c>
      <c r="AO31" s="214" t="str">
        <f>IFERROR(IF(AND(AH30="Impacto",AH31="Impacto"),(AO30-(+AO30*AM31)),IF(AND(AH30="Probabilidad",AH31="Impacto"),(AO29-(+AO29*AM31)),IF(AH31="Probabilidad",AO30,""))),"")</f>
        <v/>
      </c>
      <c r="AP31" s="205"/>
      <c r="AQ31" s="205"/>
      <c r="AR31" s="205"/>
      <c r="AS31" s="582"/>
      <c r="AT31" s="582"/>
      <c r="AU31" s="568"/>
      <c r="AV31" s="582"/>
      <c r="AW31" s="582"/>
      <c r="AX31" s="568"/>
      <c r="AY31" s="568"/>
      <c r="AZ31" s="568"/>
      <c r="BA31" s="571"/>
      <c r="BB31" s="574"/>
      <c r="BC31" s="574"/>
      <c r="BD31" s="575"/>
      <c r="BE31" s="575"/>
      <c r="BF31" s="127"/>
    </row>
    <row r="32" spans="1:58" ht="15" hidden="1" customHeight="1" x14ac:dyDescent="0.25">
      <c r="A32" s="646"/>
      <c r="B32" s="647"/>
      <c r="C32" s="648"/>
      <c r="D32" s="586"/>
      <c r="E32" s="564"/>
      <c r="F32" s="590"/>
      <c r="G32" s="572"/>
      <c r="H32" s="569"/>
      <c r="I32" s="593" t="str">
        <f>IF(D32="","",IF(D32="RG",'Identificación RG-RF-RLA-FT'!#REF!,IF(H32="","",(CONCATENATE(H32," ",#REF!," ",G32," ",#REF!," ",#REF!," ",#REF!," ",#REF!)))))</f>
        <v/>
      </c>
      <c r="J32" s="596"/>
      <c r="K32" s="599" t="e">
        <f>CONCATENATE(" *",'Identificación RG-RF-RLA-FT'!#REF!," *",'Identificación RG-RF-RLA-FT'!#REF!," *",'Identificación RG-RF-RLA-FT'!#REF!)</f>
        <v>#REF!</v>
      </c>
      <c r="L32" s="544"/>
      <c r="M32" s="578"/>
      <c r="N32" s="569"/>
      <c r="O32" s="555" t="str">
        <f>IF(N32="Muy Alta",100%,IF(N32="Alta",80%,IF(N32="Media",60%,IF(N32="Baja",40%,IF(N32="Muy Baja",20%,"")))))</f>
        <v/>
      </c>
      <c r="P32" s="569"/>
      <c r="Q32" s="555" t="str">
        <f>IF(P32="Catastrófico",100%,IF(P32="Mayor",80%,IF(P32="Moderado",60%,IF(P32="Menor",40%,IF(P32="Leve",20%,"")))))</f>
        <v/>
      </c>
      <c r="R32" s="569"/>
      <c r="S32" s="555" t="str">
        <f>IF(R32="Catastrófico",100%,IF(R32="Mayor",80%,IF(R32="Moderado",60%,IF(R32="Menor",40%,IF(R32="Leve",20%,"")))))</f>
        <v/>
      </c>
      <c r="T32" s="583" t="str">
        <f>IF(U32=100%,"Catastrófico",IF(U32=80%,"Mayor",IF(U32=60%,"Moderado",IF(U32=40%,"Menor",IF(U32=20%,"Leve","")))))</f>
        <v/>
      </c>
      <c r="U32" s="555" t="str">
        <f>IF(AND(Q32="",S32=""),"",MAX(Q32,S32))</f>
        <v/>
      </c>
      <c r="V32" s="555" t="str">
        <f>CONCATENATE(N32,T32)</f>
        <v/>
      </c>
      <c r="W32" s="566" t="str">
        <f>IF(V32="Muy AltaLeve","Alto",IF(V32="Muy AltaMenor","Alto",IF(V32="Muy AltaModerado","Alto",IF(V32="Muy AltaMayor","Alto",IF(V32="Muy AltaCatastrófico","Extremo",IF(V32="AltaLeve","Moderado",IF(V32="AltaMenor","Moderado",IF(V32="AltaModerado","Alto",IF(V32="AltaMayor","Alto",IF(V32="AltaCatastrófico","Extremo",IF(V32="MediaLeve","Moderado",IF(V32="MediaMenor","Moderado",IF(V32="MediaModerado","Moderado",IF(V32="MediaMayor","Alto",IF(V32="MediaCatastrófico","Extremo",IF(V32="BajaLeve","Bajo",IF(V32="BajaMenor","Moderado",IF(V32="BajaModerado","Moderado",IF(V32="BajaMayor","Alto",IF(V32="BajaCatastrófico","Extremo",IF(V32="Muy BajaLeve","Bajo",IF(V32="Muy BajaMenor","Bajo",IF(V32="Muy BajaModerado","Moderado",IF(V32="Muy BajaMayor","Alto",IF(V32="Muy BajaCatastrófico","Extremo","")))))))))))))))))))))))))</f>
        <v/>
      </c>
      <c r="X32" s="176">
        <v>1</v>
      </c>
      <c r="Y32" s="176"/>
      <c r="Z32" s="176"/>
      <c r="AA32" s="176"/>
      <c r="AB32" s="176"/>
      <c r="AC32" s="176"/>
      <c r="AD32" s="176"/>
      <c r="AE32" s="177" t="str">
        <f t="shared" si="9"/>
        <v/>
      </c>
      <c r="AF32" s="178"/>
      <c r="AG32" s="179"/>
      <c r="AH32" s="180" t="str">
        <f t="shared" si="5"/>
        <v/>
      </c>
      <c r="AI32" s="178"/>
      <c r="AJ32" s="175" t="str">
        <f t="shared" si="6"/>
        <v/>
      </c>
      <c r="AK32" s="178"/>
      <c r="AL32" s="175" t="str">
        <f t="shared" si="7"/>
        <v/>
      </c>
      <c r="AM32" s="181" t="str">
        <f t="shared" si="8"/>
        <v/>
      </c>
      <c r="AN32" s="182" t="str">
        <f>IFERROR(IF(AH32="Probabilidad",(O32-(+O32*AM32)),IF(AH32="Impacto",O32,"")),"")</f>
        <v/>
      </c>
      <c r="AO32" s="182" t="str">
        <f>IFERROR(IF(AH32="Impacto",(U32-(+U32*AM32)),IF(AH32="Probabilidad",U32,"")),"")</f>
        <v/>
      </c>
      <c r="AP32" s="183"/>
      <c r="AQ32" s="183"/>
      <c r="AR32" s="183"/>
      <c r="AS32" s="560" t="str">
        <f>O32</f>
        <v/>
      </c>
      <c r="AT32" s="560" t="str">
        <f>IF(AN32="","",MIN(AN32:AN37))</f>
        <v/>
      </c>
      <c r="AU32" s="566" t="str">
        <f>IFERROR(IF(AT32="","",IF(AT32&lt;=0.2,"Muy Baja",IF(AT32&lt;=0.4,"Baja",IF(AT32&lt;=0.6,"Media",IF(AT32&lt;=0.8,"Alta","Muy Alta"))))),"")</f>
        <v/>
      </c>
      <c r="AV32" s="560" t="str">
        <f>U32</f>
        <v/>
      </c>
      <c r="AW32" s="560" t="str">
        <f>IF(AO32="","",MIN(AO32:AO37))</f>
        <v/>
      </c>
      <c r="AX32" s="566" t="str">
        <f>IFERROR(IF(AW32="","",IF(AW32&lt;=0.2,"Leve",IF(AW32&lt;=0.4,"Menor",IF(AW32&lt;=0.6,"Moderado",IF(AW32&lt;=0.8,"Mayor","Catastrófico"))))),"")</f>
        <v/>
      </c>
      <c r="AY32" s="566" t="str">
        <f>W32</f>
        <v/>
      </c>
      <c r="AZ32" s="566" t="str">
        <f>IFERROR(IF(OR(AND(AU32="Muy Baja",AX32="Leve"),AND(AU32="Muy Baja",AX32="Menor"),AND(AU32="Baja",AX32="Leve")),"Bajo",IF(OR(AND(AU32="Muy baja",AX32="Moderado"),AND(AU32="Baja",AX32="Menor"),AND(AU32="Baja",AX32="Moderado"),AND(AU32="Media",AX32="Leve"),AND(AU32="Media",AX32="Menor"),AND(AU32="Media",AX32="Moderado"),AND(AU32="Alta",AX32="Leve"),AND(AU32="Alta",AX32="Menor")),"Moderado",IF(OR(AND(AU32="Muy Baja",AX32="Mayor"),AND(AU32="Baja",AX32="Mayor"),AND(AU32="Media",AX32="Mayor"),AND(AU32="Alta",AX32="Moderado"),AND(AU32="Alta",AX32="Mayor"),AND(AU32="Muy Alta",AX32="Leve"),AND(AU32="Muy Alta",AX32="Menor"),AND(AU32="Muy Alta",AX32="Moderado"),AND(AU32="Muy Alta",AX32="Mayor")),"Alto",IF(OR(AND(AU32="Muy Baja",AX32="Catastrófico"),AND(AU32="Baja",AX32="Catastrófico"),AND(AU32="Media",AX32="Catastrófico"),AND(AU32="Alta",AX32="Catastrófico"),AND(AU32="Muy Alta",AX32="Catastrófico")),"Extremo","")))),"")</f>
        <v/>
      </c>
      <c r="BA32" s="569"/>
      <c r="BB32" s="572"/>
      <c r="BC32" s="572"/>
      <c r="BD32" s="546"/>
      <c r="BE32" s="546"/>
      <c r="BF32" s="127"/>
    </row>
    <row r="33" spans="1:58" ht="15" hidden="1" customHeight="1" x14ac:dyDescent="0.25">
      <c r="A33" s="646"/>
      <c r="B33" s="647"/>
      <c r="C33" s="648"/>
      <c r="D33" s="587"/>
      <c r="E33" s="565"/>
      <c r="F33" s="591"/>
      <c r="G33" s="573"/>
      <c r="H33" s="570"/>
      <c r="I33" s="594"/>
      <c r="J33" s="597"/>
      <c r="K33" s="600"/>
      <c r="L33" s="576"/>
      <c r="M33" s="579"/>
      <c r="N33" s="570"/>
      <c r="O33" s="556"/>
      <c r="P33" s="570"/>
      <c r="Q33" s="556"/>
      <c r="R33" s="570"/>
      <c r="S33" s="556"/>
      <c r="T33" s="584"/>
      <c r="U33" s="556"/>
      <c r="V33" s="556"/>
      <c r="W33" s="567"/>
      <c r="X33" s="185">
        <v>2</v>
      </c>
      <c r="Y33" s="192"/>
      <c r="Z33" s="192"/>
      <c r="AA33" s="192"/>
      <c r="AB33" s="192"/>
      <c r="AC33" s="192"/>
      <c r="AD33" s="192"/>
      <c r="AE33" s="177" t="str">
        <f t="shared" si="9"/>
        <v/>
      </c>
      <c r="AF33" s="200"/>
      <c r="AG33" s="199"/>
      <c r="AH33" s="187" t="str">
        <f t="shared" si="5"/>
        <v/>
      </c>
      <c r="AI33" s="200"/>
      <c r="AJ33" s="189" t="str">
        <f t="shared" si="6"/>
        <v/>
      </c>
      <c r="AK33" s="200"/>
      <c r="AL33" s="184" t="str">
        <f t="shared" si="7"/>
        <v/>
      </c>
      <c r="AM33" s="190" t="str">
        <f t="shared" si="8"/>
        <v/>
      </c>
      <c r="AN33" s="191" t="str">
        <f>IFERROR(IF(AND(AH32="Probabilidad",AH33="Probabilidad"),(AN32-(+AN32*AM33)),IF(AH33="Probabilidad",(O32-(+O32*AM33)),IF(AH33="Impacto",AN32,""))),"")</f>
        <v/>
      </c>
      <c r="AO33" s="191" t="str">
        <f>IFERROR(IF(AND(AH32="Impacto",AH33="Impacto"),(AO32-(+AO32*AM33)),IF(AH33="Impacto",(U32-(U32*AM33)),IF(AH33="Probabilidad",AO32,""))),"")</f>
        <v/>
      </c>
      <c r="AP33" s="201"/>
      <c r="AQ33" s="201"/>
      <c r="AR33" s="201"/>
      <c r="AS33" s="561"/>
      <c r="AT33" s="561"/>
      <c r="AU33" s="567"/>
      <c r="AV33" s="561"/>
      <c r="AW33" s="561"/>
      <c r="AX33" s="567"/>
      <c r="AY33" s="567"/>
      <c r="AZ33" s="567"/>
      <c r="BA33" s="570"/>
      <c r="BB33" s="573"/>
      <c r="BC33" s="573"/>
      <c r="BD33" s="547"/>
      <c r="BE33" s="547"/>
      <c r="BF33" s="127"/>
    </row>
    <row r="34" spans="1:58" ht="15" hidden="1" customHeight="1" x14ac:dyDescent="0.25">
      <c r="A34" s="646"/>
      <c r="B34" s="647"/>
      <c r="C34" s="648"/>
      <c r="D34" s="587"/>
      <c r="E34" s="565"/>
      <c r="F34" s="591"/>
      <c r="G34" s="573"/>
      <c r="H34" s="570"/>
      <c r="I34" s="594"/>
      <c r="J34" s="597"/>
      <c r="K34" s="600"/>
      <c r="L34" s="576"/>
      <c r="M34" s="579"/>
      <c r="N34" s="570"/>
      <c r="O34" s="556"/>
      <c r="P34" s="570"/>
      <c r="Q34" s="556"/>
      <c r="R34" s="570"/>
      <c r="S34" s="556"/>
      <c r="T34" s="584"/>
      <c r="U34" s="556"/>
      <c r="V34" s="556"/>
      <c r="W34" s="567"/>
      <c r="X34" s="185">
        <v>3</v>
      </c>
      <c r="Y34" s="192"/>
      <c r="Z34" s="192"/>
      <c r="AA34" s="192"/>
      <c r="AB34" s="192"/>
      <c r="AC34" s="192"/>
      <c r="AD34" s="192"/>
      <c r="AE34" s="177" t="str">
        <f t="shared" si="9"/>
        <v/>
      </c>
      <c r="AF34" s="200"/>
      <c r="AG34" s="199"/>
      <c r="AH34" s="187" t="str">
        <f t="shared" si="5"/>
        <v/>
      </c>
      <c r="AI34" s="200"/>
      <c r="AJ34" s="189" t="str">
        <f t="shared" si="6"/>
        <v/>
      </c>
      <c r="AK34" s="200"/>
      <c r="AL34" s="184" t="str">
        <f t="shared" si="7"/>
        <v/>
      </c>
      <c r="AM34" s="190" t="str">
        <f t="shared" si="8"/>
        <v/>
      </c>
      <c r="AN34" s="191" t="str">
        <f>IFERROR(IF(AND(AH33="Probabilidad",AH34="Probabilidad"),(AN33-(+AN33*AM34)),IF(AND(AH33="Impacto",AH34="Probabilidad"),(AN32-(+AN32*AM34)),IF(AH34="Impacto",AN33,""))),"")</f>
        <v/>
      </c>
      <c r="AO34" s="191" t="str">
        <f>IFERROR(IF(AND(AH33="Impacto",AH34="Impacto"),(AO33-(+AO33*AM34)),IF(AND(AH33="Probabilidad",AH34="Impacto"),(AO32-(+AO32*AM34)),IF(AH34="Probabilidad",AO33,""))),"")</f>
        <v/>
      </c>
      <c r="AP34" s="201"/>
      <c r="AQ34" s="201"/>
      <c r="AR34" s="201"/>
      <c r="AS34" s="561"/>
      <c r="AT34" s="561"/>
      <c r="AU34" s="567"/>
      <c r="AV34" s="561"/>
      <c r="AW34" s="561"/>
      <c r="AX34" s="567"/>
      <c r="AY34" s="567"/>
      <c r="AZ34" s="567"/>
      <c r="BA34" s="570"/>
      <c r="BB34" s="573"/>
      <c r="BC34" s="573"/>
      <c r="BD34" s="547"/>
      <c r="BE34" s="547"/>
      <c r="BF34" s="127"/>
    </row>
    <row r="35" spans="1:58" ht="15" hidden="1" customHeight="1" x14ac:dyDescent="0.25">
      <c r="A35" s="646"/>
      <c r="B35" s="647"/>
      <c r="C35" s="648"/>
      <c r="D35" s="587"/>
      <c r="E35" s="565"/>
      <c r="F35" s="591"/>
      <c r="G35" s="573"/>
      <c r="H35" s="570"/>
      <c r="I35" s="594"/>
      <c r="J35" s="597"/>
      <c r="K35" s="600"/>
      <c r="L35" s="576"/>
      <c r="M35" s="579"/>
      <c r="N35" s="570"/>
      <c r="O35" s="556"/>
      <c r="P35" s="570"/>
      <c r="Q35" s="556"/>
      <c r="R35" s="570"/>
      <c r="S35" s="556"/>
      <c r="T35" s="584"/>
      <c r="U35" s="556"/>
      <c r="V35" s="556"/>
      <c r="W35" s="567"/>
      <c r="X35" s="185">
        <v>4</v>
      </c>
      <c r="Y35" s="192"/>
      <c r="Z35" s="192"/>
      <c r="AA35" s="192"/>
      <c r="AB35" s="192"/>
      <c r="AC35" s="192"/>
      <c r="AD35" s="192"/>
      <c r="AE35" s="177" t="str">
        <f t="shared" si="9"/>
        <v/>
      </c>
      <c r="AF35" s="200"/>
      <c r="AG35" s="199"/>
      <c r="AH35" s="187" t="str">
        <f t="shared" si="5"/>
        <v/>
      </c>
      <c r="AI35" s="200"/>
      <c r="AJ35" s="189" t="str">
        <f t="shared" si="6"/>
        <v/>
      </c>
      <c r="AK35" s="200"/>
      <c r="AL35" s="184" t="str">
        <f t="shared" si="7"/>
        <v/>
      </c>
      <c r="AM35" s="190" t="str">
        <f t="shared" si="8"/>
        <v/>
      </c>
      <c r="AN35" s="191" t="str">
        <f>IFERROR(IF(AND(AH34="Probabilidad",AH35="Probabilidad"),(AN34-(+AN34*AM35)),IF(AND(AH34="Impacto",AH35="Probabilidad"),(AN33-(+AN33*AM35)),IF(AH35="Impacto",AN34,""))),"")</f>
        <v/>
      </c>
      <c r="AO35" s="191" t="str">
        <f>IFERROR(IF(AND(AH34="Impacto",AH35="Impacto"),(AO34-(+AO34*AM35)),IF(AND(AH34="Probabilidad",AH35="Impacto"),(AO33-(+AO33*AM35)),IF(AH35="Probabilidad",AO34,""))),"")</f>
        <v/>
      </c>
      <c r="AP35" s="201"/>
      <c r="AQ35" s="201"/>
      <c r="AR35" s="201"/>
      <c r="AS35" s="561"/>
      <c r="AT35" s="561"/>
      <c r="AU35" s="567"/>
      <c r="AV35" s="561"/>
      <c r="AW35" s="561"/>
      <c r="AX35" s="567"/>
      <c r="AY35" s="567"/>
      <c r="AZ35" s="567"/>
      <c r="BA35" s="570"/>
      <c r="BB35" s="573"/>
      <c r="BC35" s="573"/>
      <c r="BD35" s="547"/>
      <c r="BE35" s="547"/>
      <c r="BF35" s="127"/>
    </row>
    <row r="36" spans="1:58" ht="15" hidden="1" customHeight="1" x14ac:dyDescent="0.25">
      <c r="A36" s="646"/>
      <c r="B36" s="647"/>
      <c r="C36" s="648"/>
      <c r="D36" s="587"/>
      <c r="E36" s="565"/>
      <c r="F36" s="591"/>
      <c r="G36" s="573"/>
      <c r="H36" s="570"/>
      <c r="I36" s="594"/>
      <c r="J36" s="597"/>
      <c r="K36" s="600"/>
      <c r="L36" s="576"/>
      <c r="M36" s="579"/>
      <c r="N36" s="570"/>
      <c r="O36" s="556"/>
      <c r="P36" s="570"/>
      <c r="Q36" s="556"/>
      <c r="R36" s="570"/>
      <c r="S36" s="556"/>
      <c r="T36" s="584"/>
      <c r="U36" s="556"/>
      <c r="V36" s="556"/>
      <c r="W36" s="567"/>
      <c r="X36" s="185">
        <v>5</v>
      </c>
      <c r="Y36" s="192"/>
      <c r="Z36" s="192"/>
      <c r="AA36" s="192"/>
      <c r="AB36" s="192"/>
      <c r="AC36" s="192"/>
      <c r="AD36" s="192"/>
      <c r="AE36" s="177" t="str">
        <f t="shared" si="9"/>
        <v/>
      </c>
      <c r="AF36" s="200"/>
      <c r="AG36" s="199"/>
      <c r="AH36" s="187" t="str">
        <f t="shared" si="5"/>
        <v/>
      </c>
      <c r="AI36" s="200"/>
      <c r="AJ36" s="189" t="str">
        <f t="shared" si="6"/>
        <v/>
      </c>
      <c r="AK36" s="200"/>
      <c r="AL36" s="184" t="str">
        <f t="shared" si="7"/>
        <v/>
      </c>
      <c r="AM36" s="190" t="str">
        <f t="shared" si="8"/>
        <v/>
      </c>
      <c r="AN36" s="191" t="str">
        <f>IFERROR(IF(AND(AH35="Probabilidad",AH36="Probabilidad"),(AN35-(+AN35*AM36)),IF(AND(AH35="Impacto",AH36="Probabilidad"),(AN34-(+AN34*AM36)),IF(AH36="Impacto",AN35,""))),"")</f>
        <v/>
      </c>
      <c r="AO36" s="191" t="str">
        <f>IFERROR(IF(AND(AH35="Impacto",AH36="Impacto"),(AO35-(+AO35*AM36)),IF(AND(AH35="Probabilidad",AH36="Impacto"),(AO34-(+AO34*AM36)),IF(AH36="Probabilidad",AO35,""))),"")</f>
        <v/>
      </c>
      <c r="AP36" s="201"/>
      <c r="AQ36" s="201"/>
      <c r="AR36" s="201"/>
      <c r="AS36" s="561"/>
      <c r="AT36" s="561"/>
      <c r="AU36" s="567"/>
      <c r="AV36" s="561"/>
      <c r="AW36" s="561"/>
      <c r="AX36" s="567"/>
      <c r="AY36" s="567"/>
      <c r="AZ36" s="567"/>
      <c r="BA36" s="570"/>
      <c r="BB36" s="573"/>
      <c r="BC36" s="573"/>
      <c r="BD36" s="547"/>
      <c r="BE36" s="547"/>
      <c r="BF36" s="127"/>
    </row>
    <row r="37" spans="1:58" ht="15.75" hidden="1" customHeight="1" thickBot="1" x14ac:dyDescent="0.3">
      <c r="A37" s="646"/>
      <c r="B37" s="647"/>
      <c r="C37" s="648"/>
      <c r="D37" s="588"/>
      <c r="E37" s="589"/>
      <c r="F37" s="592"/>
      <c r="G37" s="574"/>
      <c r="H37" s="571"/>
      <c r="I37" s="595"/>
      <c r="J37" s="598"/>
      <c r="K37" s="601"/>
      <c r="L37" s="577"/>
      <c r="M37" s="580"/>
      <c r="N37" s="571"/>
      <c r="O37" s="581"/>
      <c r="P37" s="571"/>
      <c r="Q37" s="581"/>
      <c r="R37" s="571"/>
      <c r="S37" s="581"/>
      <c r="T37" s="585"/>
      <c r="U37" s="581"/>
      <c r="V37" s="581"/>
      <c r="W37" s="568"/>
      <c r="X37" s="194">
        <v>6</v>
      </c>
      <c r="Y37" s="195"/>
      <c r="Z37" s="195"/>
      <c r="AA37" s="195"/>
      <c r="AB37" s="195"/>
      <c r="AC37" s="195"/>
      <c r="AD37" s="195"/>
      <c r="AE37" s="177" t="str">
        <f t="shared" si="9"/>
        <v/>
      </c>
      <c r="AF37" s="202"/>
      <c r="AG37" s="203"/>
      <c r="AH37" s="204" t="str">
        <f t="shared" si="5"/>
        <v/>
      </c>
      <c r="AI37" s="202"/>
      <c r="AJ37" s="196" t="str">
        <f t="shared" si="6"/>
        <v/>
      </c>
      <c r="AK37" s="202"/>
      <c r="AL37" s="193" t="str">
        <f t="shared" si="7"/>
        <v/>
      </c>
      <c r="AM37" s="197" t="str">
        <f t="shared" si="8"/>
        <v/>
      </c>
      <c r="AN37" s="214" t="str">
        <f>IFERROR(IF(AND(AH36="Probabilidad",AH37="Probabilidad"),(AN36-(+AN36*AM37)),IF(AND(AH36="Impacto",AH37="Probabilidad"),(AN35-(+AN35*AM37)),IF(AH37="Impacto",AN36,""))),"")</f>
        <v/>
      </c>
      <c r="AO37" s="214" t="str">
        <f>IFERROR(IF(AND(AH36="Impacto",AH37="Impacto"),(AO36-(+AO36*AM37)),IF(AND(AH36="Probabilidad",AH37="Impacto"),(AO35-(+AO35*AM37)),IF(AH37="Probabilidad",AO36,""))),"")</f>
        <v/>
      </c>
      <c r="AP37" s="205"/>
      <c r="AQ37" s="205"/>
      <c r="AR37" s="205"/>
      <c r="AS37" s="582"/>
      <c r="AT37" s="582"/>
      <c r="AU37" s="568"/>
      <c r="AV37" s="582"/>
      <c r="AW37" s="582"/>
      <c r="AX37" s="568"/>
      <c r="AY37" s="568"/>
      <c r="AZ37" s="568"/>
      <c r="BA37" s="571"/>
      <c r="BB37" s="574"/>
      <c r="BC37" s="574"/>
      <c r="BD37" s="575"/>
      <c r="BE37" s="575"/>
      <c r="BF37" s="127"/>
    </row>
    <row r="38" spans="1:58" ht="15" hidden="1" customHeight="1" x14ac:dyDescent="0.25">
      <c r="A38" s="646"/>
      <c r="B38" s="647"/>
      <c r="C38" s="648"/>
      <c r="D38" s="586"/>
      <c r="E38" s="564"/>
      <c r="F38" s="590"/>
      <c r="G38" s="572"/>
      <c r="H38" s="569"/>
      <c r="I38" s="593" t="str">
        <f>IF(D38="","",IF(D38="RG",'Identificación RG-RF-RLA-FT'!#REF!,IF(H38="","",(CONCATENATE(H38," ",#REF!," ",G38," ",#REF!," ",#REF!," ",#REF!," ",#REF!)))))</f>
        <v/>
      </c>
      <c r="J38" s="596"/>
      <c r="K38" s="599" t="e">
        <f>CONCATENATE(" *",'Identificación RG-RF-RLA-FT'!#REF!," *",'Identificación RG-RF-RLA-FT'!#REF!," *",'Identificación RG-RF-RLA-FT'!#REF!)</f>
        <v>#REF!</v>
      </c>
      <c r="L38" s="544"/>
      <c r="M38" s="578"/>
      <c r="N38" s="569"/>
      <c r="O38" s="555" t="str">
        <f>IF(N38="Muy Alta",100%,IF(N38="Alta",80%,IF(N38="Media",60%,IF(N38="Baja",40%,IF(N38="Muy Baja",20%,"")))))</f>
        <v/>
      </c>
      <c r="P38" s="569"/>
      <c r="Q38" s="555" t="str">
        <f>IF(P38="Catastrófico",100%,IF(P38="Mayor",80%,IF(P38="Moderado",60%,IF(P38="Menor",40%,IF(P38="Leve",20%,"")))))</f>
        <v/>
      </c>
      <c r="R38" s="569"/>
      <c r="S38" s="555" t="str">
        <f>IF(R38="Catastrófico",100%,IF(R38="Mayor",80%,IF(R38="Moderado",60%,IF(R38="Menor",40%,IF(R38="Leve",20%,"")))))</f>
        <v/>
      </c>
      <c r="T38" s="583" t="str">
        <f>IF(U38=100%,"Catastrófico",IF(U38=80%,"Mayor",IF(U38=60%,"Moderado",IF(U38=40%,"Menor",IF(U38=20%,"Leve","")))))</f>
        <v/>
      </c>
      <c r="U38" s="555" t="str">
        <f>IF(AND(Q38="",S38=""),"",MAX(Q38,S38))</f>
        <v/>
      </c>
      <c r="V38" s="555" t="str">
        <f>CONCATENATE(N38,T38)</f>
        <v/>
      </c>
      <c r="W38" s="566" t="str">
        <f>IF(V38="Muy AltaLeve","Alto",IF(V38="Muy AltaMenor","Alto",IF(V38="Muy AltaModerado","Alto",IF(V38="Muy AltaMayor","Alto",IF(V38="Muy AltaCatastrófico","Extremo",IF(V38="AltaLeve","Moderado",IF(V38="AltaMenor","Moderado",IF(V38="AltaModerado","Alto",IF(V38="AltaMayor","Alto",IF(V38="AltaCatastrófico","Extremo",IF(V38="MediaLeve","Moderado",IF(V38="MediaMenor","Moderado",IF(V38="MediaModerado","Moderado",IF(V38="MediaMayor","Alto",IF(V38="MediaCatastrófico","Extremo",IF(V38="BajaLeve","Bajo",IF(V38="BajaMenor","Moderado",IF(V38="BajaModerado","Moderado",IF(V38="BajaMayor","Alto",IF(V38="BajaCatastrófico","Extremo",IF(V38="Muy BajaLeve","Bajo",IF(V38="Muy BajaMenor","Bajo",IF(V38="Muy BajaModerado","Moderado",IF(V38="Muy BajaMayor","Alto",IF(V38="Muy BajaCatastrófico","Extremo","")))))))))))))))))))))))))</f>
        <v/>
      </c>
      <c r="X38" s="176">
        <v>1</v>
      </c>
      <c r="Y38" s="176"/>
      <c r="Z38" s="176"/>
      <c r="AA38" s="176"/>
      <c r="AB38" s="176"/>
      <c r="AC38" s="176"/>
      <c r="AD38" s="176"/>
      <c r="AE38" s="177" t="str">
        <f t="shared" si="9"/>
        <v/>
      </c>
      <c r="AF38" s="178"/>
      <c r="AG38" s="179"/>
      <c r="AH38" s="180" t="str">
        <f t="shared" si="5"/>
        <v/>
      </c>
      <c r="AI38" s="178"/>
      <c r="AJ38" s="175" t="str">
        <f t="shared" si="6"/>
        <v/>
      </c>
      <c r="AK38" s="178"/>
      <c r="AL38" s="175" t="str">
        <f t="shared" si="7"/>
        <v/>
      </c>
      <c r="AM38" s="181" t="str">
        <f t="shared" si="8"/>
        <v/>
      </c>
      <c r="AN38" s="182" t="str">
        <f>IFERROR(IF(AH38="Probabilidad",(O38-(+O38*AM38)),IF(AH38="Impacto",O38,"")),"")</f>
        <v/>
      </c>
      <c r="AO38" s="182" t="str">
        <f>IFERROR(IF(AH38="Impacto",(U38-(+U38*AM38)),IF(AH38="Probabilidad",U38,"")),"")</f>
        <v/>
      </c>
      <c r="AP38" s="183"/>
      <c r="AQ38" s="183"/>
      <c r="AR38" s="183"/>
      <c r="AS38" s="560" t="str">
        <f>O38</f>
        <v/>
      </c>
      <c r="AT38" s="560" t="str">
        <f>IF(AN38="","",MIN(AN38:AN43))</f>
        <v/>
      </c>
      <c r="AU38" s="566" t="str">
        <f>IFERROR(IF(AT38="","",IF(AT38&lt;=0.2,"Muy Baja",IF(AT38&lt;=0.4,"Baja",IF(AT38&lt;=0.6,"Media",IF(AT38&lt;=0.8,"Alta","Muy Alta"))))),"")</f>
        <v/>
      </c>
      <c r="AV38" s="560" t="str">
        <f>U38</f>
        <v/>
      </c>
      <c r="AW38" s="560" t="str">
        <f>IF(AO38="","",MIN(AO38:AO43))</f>
        <v/>
      </c>
      <c r="AX38" s="566" t="str">
        <f>IFERROR(IF(AW38="","",IF(AW38&lt;=0.2,"Leve",IF(AW38&lt;=0.4,"Menor",IF(AW38&lt;=0.6,"Moderado",IF(AW38&lt;=0.8,"Mayor","Catastrófico"))))),"")</f>
        <v/>
      </c>
      <c r="AY38" s="566" t="str">
        <f>W38</f>
        <v/>
      </c>
      <c r="AZ38" s="566" t="str">
        <f>IFERROR(IF(OR(AND(AU38="Muy Baja",AX38="Leve"),AND(AU38="Muy Baja",AX38="Menor"),AND(AU38="Baja",AX38="Leve")),"Bajo",IF(OR(AND(AU38="Muy baja",AX38="Moderado"),AND(AU38="Baja",AX38="Menor"),AND(AU38="Baja",AX38="Moderado"),AND(AU38="Media",AX38="Leve"),AND(AU38="Media",AX38="Menor"),AND(AU38="Media",AX38="Moderado"),AND(AU38="Alta",AX38="Leve"),AND(AU38="Alta",AX38="Menor")),"Moderado",IF(OR(AND(AU38="Muy Baja",AX38="Mayor"),AND(AU38="Baja",AX38="Mayor"),AND(AU38="Media",AX38="Mayor"),AND(AU38="Alta",AX38="Moderado"),AND(AU38="Alta",AX38="Mayor"),AND(AU38="Muy Alta",AX38="Leve"),AND(AU38="Muy Alta",AX38="Menor"),AND(AU38="Muy Alta",AX38="Moderado"),AND(AU38="Muy Alta",AX38="Mayor")),"Alto",IF(OR(AND(AU38="Muy Baja",AX38="Catastrófico"),AND(AU38="Baja",AX38="Catastrófico"),AND(AU38="Media",AX38="Catastrófico"),AND(AU38="Alta",AX38="Catastrófico"),AND(AU38="Muy Alta",AX38="Catastrófico")),"Extremo","")))),"")</f>
        <v/>
      </c>
      <c r="BA38" s="569"/>
      <c r="BB38" s="572"/>
      <c r="BC38" s="572"/>
      <c r="BD38" s="546"/>
      <c r="BE38" s="546"/>
      <c r="BF38" s="127"/>
    </row>
    <row r="39" spans="1:58" ht="15" hidden="1" customHeight="1" x14ac:dyDescent="0.25">
      <c r="A39" s="646"/>
      <c r="B39" s="647"/>
      <c r="C39" s="648"/>
      <c r="D39" s="587"/>
      <c r="E39" s="565"/>
      <c r="F39" s="591"/>
      <c r="G39" s="573"/>
      <c r="H39" s="570"/>
      <c r="I39" s="594"/>
      <c r="J39" s="597"/>
      <c r="K39" s="600"/>
      <c r="L39" s="576"/>
      <c r="M39" s="579"/>
      <c r="N39" s="570"/>
      <c r="O39" s="556"/>
      <c r="P39" s="570"/>
      <c r="Q39" s="556"/>
      <c r="R39" s="570"/>
      <c r="S39" s="556"/>
      <c r="T39" s="584"/>
      <c r="U39" s="556"/>
      <c r="V39" s="556"/>
      <c r="W39" s="567"/>
      <c r="X39" s="185">
        <v>2</v>
      </c>
      <c r="Y39" s="192"/>
      <c r="Z39" s="192"/>
      <c r="AA39" s="192"/>
      <c r="AB39" s="192"/>
      <c r="AC39" s="192"/>
      <c r="AD39" s="192"/>
      <c r="AE39" s="177" t="str">
        <f t="shared" si="9"/>
        <v/>
      </c>
      <c r="AF39" s="200"/>
      <c r="AG39" s="199"/>
      <c r="AH39" s="187" t="str">
        <f t="shared" si="5"/>
        <v/>
      </c>
      <c r="AI39" s="200"/>
      <c r="AJ39" s="189" t="str">
        <f t="shared" si="6"/>
        <v/>
      </c>
      <c r="AK39" s="200"/>
      <c r="AL39" s="184" t="str">
        <f t="shared" si="7"/>
        <v/>
      </c>
      <c r="AM39" s="190" t="str">
        <f t="shared" si="8"/>
        <v/>
      </c>
      <c r="AN39" s="191" t="str">
        <f>IFERROR(IF(AND(AH38="Probabilidad",AH39="Probabilidad"),(AN38-(+AN38*AM39)),IF(AH39="Probabilidad",(O38-(+O38*AM39)),IF(AH39="Impacto",AN38,""))),"")</f>
        <v/>
      </c>
      <c r="AO39" s="191" t="str">
        <f>IFERROR(IF(AND(AH38="Impacto",AH39="Impacto"),(AO38-(+AO38*AM39)),IF(AH39="Impacto",(U38-(U38*AM39)),IF(AH39="Probabilidad",AO38,""))),"")</f>
        <v/>
      </c>
      <c r="AP39" s="201"/>
      <c r="AQ39" s="201"/>
      <c r="AR39" s="201"/>
      <c r="AS39" s="561"/>
      <c r="AT39" s="561"/>
      <c r="AU39" s="567"/>
      <c r="AV39" s="561"/>
      <c r="AW39" s="561"/>
      <c r="AX39" s="567"/>
      <c r="AY39" s="567"/>
      <c r="AZ39" s="567"/>
      <c r="BA39" s="570"/>
      <c r="BB39" s="573"/>
      <c r="BC39" s="573"/>
      <c r="BD39" s="547"/>
      <c r="BE39" s="547"/>
      <c r="BF39" s="127"/>
    </row>
    <row r="40" spans="1:58" ht="15" hidden="1" customHeight="1" x14ac:dyDescent="0.25">
      <c r="A40" s="646"/>
      <c r="B40" s="647"/>
      <c r="C40" s="648"/>
      <c r="D40" s="587"/>
      <c r="E40" s="565"/>
      <c r="F40" s="591"/>
      <c r="G40" s="573"/>
      <c r="H40" s="570"/>
      <c r="I40" s="594"/>
      <c r="J40" s="597"/>
      <c r="K40" s="600"/>
      <c r="L40" s="576"/>
      <c r="M40" s="579"/>
      <c r="N40" s="570"/>
      <c r="O40" s="556"/>
      <c r="P40" s="570"/>
      <c r="Q40" s="556"/>
      <c r="R40" s="570"/>
      <c r="S40" s="556"/>
      <c r="T40" s="584"/>
      <c r="U40" s="556"/>
      <c r="V40" s="556"/>
      <c r="W40" s="567"/>
      <c r="X40" s="185">
        <v>3</v>
      </c>
      <c r="Y40" s="192"/>
      <c r="Z40" s="192"/>
      <c r="AA40" s="192"/>
      <c r="AB40" s="192"/>
      <c r="AC40" s="192"/>
      <c r="AD40" s="192"/>
      <c r="AE40" s="177" t="str">
        <f t="shared" si="9"/>
        <v/>
      </c>
      <c r="AF40" s="200"/>
      <c r="AG40" s="199"/>
      <c r="AH40" s="187" t="str">
        <f t="shared" si="5"/>
        <v/>
      </c>
      <c r="AI40" s="200"/>
      <c r="AJ40" s="189" t="str">
        <f t="shared" si="6"/>
        <v/>
      </c>
      <c r="AK40" s="200"/>
      <c r="AL40" s="184" t="str">
        <f t="shared" si="7"/>
        <v/>
      </c>
      <c r="AM40" s="190" t="str">
        <f t="shared" si="8"/>
        <v/>
      </c>
      <c r="AN40" s="191" t="str">
        <f>IFERROR(IF(AND(AH39="Probabilidad",AH40="Probabilidad"),(AN39-(+AN39*AM40)),IF(AND(AH39="Impacto",AH40="Probabilidad"),(AN38-(+AN38*AM40)),IF(AH40="Impacto",AN39,""))),"")</f>
        <v/>
      </c>
      <c r="AO40" s="191" t="str">
        <f>IFERROR(IF(AND(AH39="Impacto",AH40="Impacto"),(AO39-(+AO39*AM40)),IF(AND(AH39="Probabilidad",AH40="Impacto"),(AO38-(+AO38*AM40)),IF(AH40="Probabilidad",AO39,""))),"")</f>
        <v/>
      </c>
      <c r="AP40" s="201"/>
      <c r="AQ40" s="201"/>
      <c r="AR40" s="201"/>
      <c r="AS40" s="561"/>
      <c r="AT40" s="561"/>
      <c r="AU40" s="567"/>
      <c r="AV40" s="561"/>
      <c r="AW40" s="561"/>
      <c r="AX40" s="567"/>
      <c r="AY40" s="567"/>
      <c r="AZ40" s="567"/>
      <c r="BA40" s="570"/>
      <c r="BB40" s="573"/>
      <c r="BC40" s="573"/>
      <c r="BD40" s="547"/>
      <c r="BE40" s="547"/>
      <c r="BF40" s="127"/>
    </row>
    <row r="41" spans="1:58" ht="15" hidden="1" customHeight="1" x14ac:dyDescent="0.25">
      <c r="A41" s="646"/>
      <c r="B41" s="647"/>
      <c r="C41" s="648"/>
      <c r="D41" s="587"/>
      <c r="E41" s="565"/>
      <c r="F41" s="591"/>
      <c r="G41" s="573"/>
      <c r="H41" s="570"/>
      <c r="I41" s="594"/>
      <c r="J41" s="597"/>
      <c r="K41" s="600"/>
      <c r="L41" s="576"/>
      <c r="M41" s="579"/>
      <c r="N41" s="570"/>
      <c r="O41" s="556"/>
      <c r="P41" s="570"/>
      <c r="Q41" s="556"/>
      <c r="R41" s="570"/>
      <c r="S41" s="556"/>
      <c r="T41" s="584"/>
      <c r="U41" s="556"/>
      <c r="V41" s="556"/>
      <c r="W41" s="567"/>
      <c r="X41" s="185">
        <v>4</v>
      </c>
      <c r="Y41" s="192"/>
      <c r="Z41" s="192"/>
      <c r="AA41" s="192"/>
      <c r="AB41" s="192"/>
      <c r="AC41" s="192"/>
      <c r="AD41" s="192"/>
      <c r="AE41" s="177" t="str">
        <f t="shared" si="9"/>
        <v/>
      </c>
      <c r="AF41" s="200"/>
      <c r="AG41" s="199"/>
      <c r="AH41" s="187" t="str">
        <f t="shared" si="5"/>
        <v/>
      </c>
      <c r="AI41" s="200"/>
      <c r="AJ41" s="189" t="str">
        <f t="shared" si="6"/>
        <v/>
      </c>
      <c r="AK41" s="200"/>
      <c r="AL41" s="184" t="str">
        <f t="shared" si="7"/>
        <v/>
      </c>
      <c r="AM41" s="190" t="str">
        <f t="shared" si="8"/>
        <v/>
      </c>
      <c r="AN41" s="191" t="str">
        <f>IFERROR(IF(AND(AH40="Probabilidad",AH41="Probabilidad"),(AN40-(+AN40*AM41)),IF(AND(AH40="Impacto",AH41="Probabilidad"),(AN39-(+AN39*AM41)),IF(AH41="Impacto",AN40,""))),"")</f>
        <v/>
      </c>
      <c r="AO41" s="191" t="str">
        <f>IFERROR(IF(AND(AH40="Impacto",AH41="Impacto"),(AO40-(+AO40*AM41)),IF(AND(AH40="Probabilidad",AH41="Impacto"),(AO39-(+AO39*AM41)),IF(AH41="Probabilidad",AO40,""))),"")</f>
        <v/>
      </c>
      <c r="AP41" s="201"/>
      <c r="AQ41" s="201"/>
      <c r="AR41" s="201"/>
      <c r="AS41" s="561"/>
      <c r="AT41" s="561"/>
      <c r="AU41" s="567"/>
      <c r="AV41" s="561"/>
      <c r="AW41" s="561"/>
      <c r="AX41" s="567"/>
      <c r="AY41" s="567"/>
      <c r="AZ41" s="567"/>
      <c r="BA41" s="570"/>
      <c r="BB41" s="573"/>
      <c r="BC41" s="573"/>
      <c r="BD41" s="547"/>
      <c r="BE41" s="547"/>
      <c r="BF41" s="127"/>
    </row>
    <row r="42" spans="1:58" ht="15" hidden="1" customHeight="1" x14ac:dyDescent="0.25">
      <c r="A42" s="646"/>
      <c r="B42" s="647"/>
      <c r="C42" s="648"/>
      <c r="D42" s="587"/>
      <c r="E42" s="565"/>
      <c r="F42" s="591"/>
      <c r="G42" s="573"/>
      <c r="H42" s="570"/>
      <c r="I42" s="594"/>
      <c r="J42" s="597"/>
      <c r="K42" s="600"/>
      <c r="L42" s="576"/>
      <c r="M42" s="579"/>
      <c r="N42" s="570"/>
      <c r="O42" s="556"/>
      <c r="P42" s="570"/>
      <c r="Q42" s="556"/>
      <c r="R42" s="570"/>
      <c r="S42" s="556"/>
      <c r="T42" s="584"/>
      <c r="U42" s="556"/>
      <c r="V42" s="556"/>
      <c r="W42" s="567"/>
      <c r="X42" s="185">
        <v>5</v>
      </c>
      <c r="Y42" s="192"/>
      <c r="Z42" s="192"/>
      <c r="AA42" s="192"/>
      <c r="AB42" s="192"/>
      <c r="AC42" s="192"/>
      <c r="AD42" s="192"/>
      <c r="AE42" s="177" t="str">
        <f t="shared" si="9"/>
        <v/>
      </c>
      <c r="AF42" s="200"/>
      <c r="AG42" s="199"/>
      <c r="AH42" s="187" t="str">
        <f t="shared" si="5"/>
        <v/>
      </c>
      <c r="AI42" s="200"/>
      <c r="AJ42" s="189" t="str">
        <f t="shared" si="6"/>
        <v/>
      </c>
      <c r="AK42" s="200"/>
      <c r="AL42" s="184" t="str">
        <f t="shared" si="7"/>
        <v/>
      </c>
      <c r="AM42" s="190" t="str">
        <f t="shared" si="8"/>
        <v/>
      </c>
      <c r="AN42" s="191" t="str">
        <f>IFERROR(IF(AND(AH41="Probabilidad",AH42="Probabilidad"),(AN41-(+AN41*AM42)),IF(AND(AH41="Impacto",AH42="Probabilidad"),(AN40-(+AN40*AM42)),IF(AH42="Impacto",AN41,""))),"")</f>
        <v/>
      </c>
      <c r="AO42" s="191" t="str">
        <f>IFERROR(IF(AND(AH41="Impacto",AH42="Impacto"),(AO41-(+AO41*AM42)),IF(AND(AH41="Probabilidad",AH42="Impacto"),(AO40-(+AO40*AM42)),IF(AH42="Probabilidad",AO41,""))),"")</f>
        <v/>
      </c>
      <c r="AP42" s="201"/>
      <c r="AQ42" s="201"/>
      <c r="AR42" s="201"/>
      <c r="AS42" s="561"/>
      <c r="AT42" s="561"/>
      <c r="AU42" s="567"/>
      <c r="AV42" s="561"/>
      <c r="AW42" s="561"/>
      <c r="AX42" s="567"/>
      <c r="AY42" s="567"/>
      <c r="AZ42" s="567"/>
      <c r="BA42" s="570"/>
      <c r="BB42" s="573"/>
      <c r="BC42" s="573"/>
      <c r="BD42" s="547"/>
      <c r="BE42" s="547"/>
      <c r="BF42" s="127"/>
    </row>
    <row r="43" spans="1:58" ht="15.75" hidden="1" customHeight="1" thickBot="1" x14ac:dyDescent="0.3">
      <c r="A43" s="646"/>
      <c r="B43" s="647"/>
      <c r="C43" s="648"/>
      <c r="D43" s="588"/>
      <c r="E43" s="589"/>
      <c r="F43" s="592"/>
      <c r="G43" s="574"/>
      <c r="H43" s="571"/>
      <c r="I43" s="595"/>
      <c r="J43" s="598"/>
      <c r="K43" s="601"/>
      <c r="L43" s="577"/>
      <c r="M43" s="580"/>
      <c r="N43" s="571"/>
      <c r="O43" s="581"/>
      <c r="P43" s="571"/>
      <c r="Q43" s="581"/>
      <c r="R43" s="571"/>
      <c r="S43" s="581"/>
      <c r="T43" s="585"/>
      <c r="U43" s="581"/>
      <c r="V43" s="581"/>
      <c r="W43" s="568"/>
      <c r="X43" s="194">
        <v>6</v>
      </c>
      <c r="Y43" s="195"/>
      <c r="Z43" s="195"/>
      <c r="AA43" s="195"/>
      <c r="AB43" s="195"/>
      <c r="AC43" s="195"/>
      <c r="AD43" s="195"/>
      <c r="AE43" s="177" t="str">
        <f t="shared" si="9"/>
        <v/>
      </c>
      <c r="AF43" s="202"/>
      <c r="AG43" s="203"/>
      <c r="AH43" s="204" t="str">
        <f t="shared" si="5"/>
        <v/>
      </c>
      <c r="AI43" s="202"/>
      <c r="AJ43" s="196" t="str">
        <f t="shared" si="6"/>
        <v/>
      </c>
      <c r="AK43" s="202"/>
      <c r="AL43" s="193" t="str">
        <f t="shared" si="7"/>
        <v/>
      </c>
      <c r="AM43" s="197" t="str">
        <f t="shared" si="8"/>
        <v/>
      </c>
      <c r="AN43" s="214" t="str">
        <f>IFERROR(IF(AND(AH42="Probabilidad",AH43="Probabilidad"),(AN42-(+AN42*AM43)),IF(AND(AH42="Impacto",AH43="Probabilidad"),(AN41-(+AN41*AM43)),IF(AH43="Impacto",AN42,""))),"")</f>
        <v/>
      </c>
      <c r="AO43" s="214" t="str">
        <f>IFERROR(IF(AND(AH42="Impacto",AH43="Impacto"),(AO42-(+AO42*AM43)),IF(AND(AH42="Probabilidad",AH43="Impacto"),(AO41-(+AO41*AM43)),IF(AH43="Probabilidad",AO42,""))),"")</f>
        <v/>
      </c>
      <c r="AP43" s="205"/>
      <c r="AQ43" s="205"/>
      <c r="AR43" s="205"/>
      <c r="AS43" s="582"/>
      <c r="AT43" s="582"/>
      <c r="AU43" s="568"/>
      <c r="AV43" s="582"/>
      <c r="AW43" s="582"/>
      <c r="AX43" s="568"/>
      <c r="AY43" s="568"/>
      <c r="AZ43" s="568"/>
      <c r="BA43" s="571"/>
      <c r="BB43" s="574"/>
      <c r="BC43" s="574"/>
      <c r="BD43" s="575"/>
      <c r="BE43" s="575"/>
      <c r="BF43" s="127"/>
    </row>
    <row r="44" spans="1:58" ht="15" hidden="1" customHeight="1" x14ac:dyDescent="0.25">
      <c r="A44" s="646"/>
      <c r="B44" s="647"/>
      <c r="C44" s="648"/>
      <c r="D44" s="586"/>
      <c r="E44" s="564"/>
      <c r="F44" s="590"/>
      <c r="G44" s="572"/>
      <c r="H44" s="569"/>
      <c r="I44" s="593" t="str">
        <f>IF(D44="","",IF(D44="RG",'Identificación RG-RF-RLA-FT'!#REF!,IF(H44="","",(CONCATENATE(H44," ",#REF!," ",G44," ",#REF!," ",#REF!," ",#REF!," ",#REF!)))))</f>
        <v/>
      </c>
      <c r="J44" s="596"/>
      <c r="K44" s="599" t="e">
        <f>CONCATENATE(" *",'Identificación RG-RF-RLA-FT'!#REF!," *",'Identificación RG-RF-RLA-FT'!#REF!," *",'Identificación RG-RF-RLA-FT'!#REF!)</f>
        <v>#REF!</v>
      </c>
      <c r="L44" s="544"/>
      <c r="M44" s="578"/>
      <c r="N44" s="569"/>
      <c r="O44" s="555" t="str">
        <f>IF(N44="Muy Alta",100%,IF(N44="Alta",80%,IF(N44="Media",60%,IF(N44="Baja",40%,IF(N44="Muy Baja",20%,"")))))</f>
        <v/>
      </c>
      <c r="P44" s="569"/>
      <c r="Q44" s="555" t="str">
        <f>IF(P44="Catastrófico",100%,IF(P44="Mayor",80%,IF(P44="Moderado",60%,IF(P44="Menor",40%,IF(P44="Leve",20%,"")))))</f>
        <v/>
      </c>
      <c r="R44" s="569"/>
      <c r="S44" s="555" t="str">
        <f>IF(R44="Catastrófico",100%,IF(R44="Mayor",80%,IF(R44="Moderado",60%,IF(R44="Menor",40%,IF(R44="Leve",20%,"")))))</f>
        <v/>
      </c>
      <c r="T44" s="583" t="str">
        <f>IF(U44=100%,"Catastrófico",IF(U44=80%,"Mayor",IF(U44=60%,"Moderado",IF(U44=40%,"Menor",IF(U44=20%,"Leve","")))))</f>
        <v/>
      </c>
      <c r="U44" s="555" t="str">
        <f>IF(AND(Q44="",S44=""),"",MAX(Q44,S44))</f>
        <v/>
      </c>
      <c r="V44" s="555" t="str">
        <f>CONCATENATE(N44,T44)</f>
        <v/>
      </c>
      <c r="W44" s="566" t="str">
        <f>IF(V44="Muy AltaLeve","Alto",IF(V44="Muy AltaMenor","Alto",IF(V44="Muy AltaModerado","Alto",IF(V44="Muy AltaMayor","Alto",IF(V44="Muy AltaCatastrófico","Extremo",IF(V44="AltaLeve","Moderado",IF(V44="AltaMenor","Moderado",IF(V44="AltaModerado","Alto",IF(V44="AltaMayor","Alto",IF(V44="AltaCatastrófico","Extremo",IF(V44="MediaLeve","Moderado",IF(V44="MediaMenor","Moderado",IF(V44="MediaModerado","Moderado",IF(V44="MediaMayor","Alto",IF(V44="MediaCatastrófico","Extremo",IF(V44="BajaLeve","Bajo",IF(V44="BajaMenor","Moderado",IF(V44="BajaModerado","Moderado",IF(V44="BajaMayor","Alto",IF(V44="BajaCatastrófico","Extremo",IF(V44="Muy BajaLeve","Bajo",IF(V44="Muy BajaMenor","Bajo",IF(V44="Muy BajaModerado","Moderado",IF(V44="Muy BajaMayor","Alto",IF(V44="Muy BajaCatastrófico","Extremo","")))))))))))))))))))))))))</f>
        <v/>
      </c>
      <c r="X44" s="176">
        <v>1</v>
      </c>
      <c r="Y44" s="176"/>
      <c r="Z44" s="176"/>
      <c r="AA44" s="176"/>
      <c r="AB44" s="176"/>
      <c r="AC44" s="176"/>
      <c r="AD44" s="176"/>
      <c r="AE44" s="177" t="str">
        <f t="shared" si="9"/>
        <v/>
      </c>
      <c r="AF44" s="178"/>
      <c r="AG44" s="179"/>
      <c r="AH44" s="180" t="str">
        <f t="shared" si="5"/>
        <v/>
      </c>
      <c r="AI44" s="178"/>
      <c r="AJ44" s="175" t="str">
        <f t="shared" si="6"/>
        <v/>
      </c>
      <c r="AK44" s="178"/>
      <c r="AL44" s="175" t="str">
        <f t="shared" si="7"/>
        <v/>
      </c>
      <c r="AM44" s="181" t="str">
        <f t="shared" si="8"/>
        <v/>
      </c>
      <c r="AN44" s="182" t="str">
        <f>IFERROR(IF(AH44="Probabilidad",(O44-(+O44*AM44)),IF(AH44="Impacto",O44,"")),"")</f>
        <v/>
      </c>
      <c r="AO44" s="182" t="str">
        <f>IFERROR(IF(AH44="Impacto",(U44-(+U44*AM44)),IF(AH44="Probabilidad",U44,"")),"")</f>
        <v/>
      </c>
      <c r="AP44" s="183"/>
      <c r="AQ44" s="183"/>
      <c r="AR44" s="183"/>
      <c r="AS44" s="560" t="str">
        <f>O44</f>
        <v/>
      </c>
      <c r="AT44" s="560" t="str">
        <f>IF(AN44="","",MIN(AN44:AN49))</f>
        <v/>
      </c>
      <c r="AU44" s="566" t="str">
        <f>IFERROR(IF(AT44="","",IF(AT44&lt;=0.2,"Muy Baja",IF(AT44&lt;=0.4,"Baja",IF(AT44&lt;=0.6,"Media",IF(AT44&lt;=0.8,"Alta","Muy Alta"))))),"")</f>
        <v/>
      </c>
      <c r="AV44" s="560" t="str">
        <f>U44</f>
        <v/>
      </c>
      <c r="AW44" s="560" t="str">
        <f>IF(AO44="","",MIN(AO44:AO49))</f>
        <v/>
      </c>
      <c r="AX44" s="566" t="str">
        <f>IFERROR(IF(AW44="","",IF(AW44&lt;=0.2,"Leve",IF(AW44&lt;=0.4,"Menor",IF(AW44&lt;=0.6,"Moderado",IF(AW44&lt;=0.8,"Mayor","Catastrófico"))))),"")</f>
        <v/>
      </c>
      <c r="AY44" s="566" t="str">
        <f>W44</f>
        <v/>
      </c>
      <c r="AZ44" s="566" t="str">
        <f>IFERROR(IF(OR(AND(AU44="Muy Baja",AX44="Leve"),AND(AU44="Muy Baja",AX44="Menor"),AND(AU44="Baja",AX44="Leve")),"Bajo",IF(OR(AND(AU44="Muy baja",AX44="Moderado"),AND(AU44="Baja",AX44="Menor"),AND(AU44="Baja",AX44="Moderado"),AND(AU44="Media",AX44="Leve"),AND(AU44="Media",AX44="Menor"),AND(AU44="Media",AX44="Moderado"),AND(AU44="Alta",AX44="Leve"),AND(AU44="Alta",AX44="Menor")),"Moderado",IF(OR(AND(AU44="Muy Baja",AX44="Mayor"),AND(AU44="Baja",AX44="Mayor"),AND(AU44="Media",AX44="Mayor"),AND(AU44="Alta",AX44="Moderado"),AND(AU44="Alta",AX44="Mayor"),AND(AU44="Muy Alta",AX44="Leve"),AND(AU44="Muy Alta",AX44="Menor"),AND(AU44="Muy Alta",AX44="Moderado"),AND(AU44="Muy Alta",AX44="Mayor")),"Alto",IF(OR(AND(AU44="Muy Baja",AX44="Catastrófico"),AND(AU44="Baja",AX44="Catastrófico"),AND(AU44="Media",AX44="Catastrófico"),AND(AU44="Alta",AX44="Catastrófico"),AND(AU44="Muy Alta",AX44="Catastrófico")),"Extremo","")))),"")</f>
        <v/>
      </c>
      <c r="BA44" s="569"/>
      <c r="BB44" s="572"/>
      <c r="BC44" s="572"/>
      <c r="BD44" s="546"/>
      <c r="BE44" s="546"/>
      <c r="BF44" s="127"/>
    </row>
    <row r="45" spans="1:58" ht="15" hidden="1" customHeight="1" x14ac:dyDescent="0.25">
      <c r="A45" s="646"/>
      <c r="B45" s="647"/>
      <c r="C45" s="648"/>
      <c r="D45" s="587"/>
      <c r="E45" s="565"/>
      <c r="F45" s="591"/>
      <c r="G45" s="573"/>
      <c r="H45" s="570"/>
      <c r="I45" s="594"/>
      <c r="J45" s="597"/>
      <c r="K45" s="600"/>
      <c r="L45" s="576"/>
      <c r="M45" s="579"/>
      <c r="N45" s="570"/>
      <c r="O45" s="556"/>
      <c r="P45" s="570"/>
      <c r="Q45" s="556"/>
      <c r="R45" s="570"/>
      <c r="S45" s="556"/>
      <c r="T45" s="584"/>
      <c r="U45" s="556"/>
      <c r="V45" s="556"/>
      <c r="W45" s="567"/>
      <c r="X45" s="185">
        <v>2</v>
      </c>
      <c r="Y45" s="192"/>
      <c r="Z45" s="192"/>
      <c r="AA45" s="192"/>
      <c r="AB45" s="192"/>
      <c r="AC45" s="192"/>
      <c r="AD45" s="192"/>
      <c r="AE45" s="177" t="str">
        <f t="shared" si="9"/>
        <v/>
      </c>
      <c r="AF45" s="200"/>
      <c r="AG45" s="199"/>
      <c r="AH45" s="187" t="str">
        <f t="shared" si="5"/>
        <v/>
      </c>
      <c r="AI45" s="200"/>
      <c r="AJ45" s="189" t="str">
        <f t="shared" si="6"/>
        <v/>
      </c>
      <c r="AK45" s="200"/>
      <c r="AL45" s="184" t="str">
        <f t="shared" si="7"/>
        <v/>
      </c>
      <c r="AM45" s="190" t="str">
        <f t="shared" si="8"/>
        <v/>
      </c>
      <c r="AN45" s="191" t="str">
        <f>IFERROR(IF(AND(AH44="Probabilidad",AH45="Probabilidad"),(AN44-(+AN44*AM45)),IF(AH45="Probabilidad",(O44-(+O44*AM45)),IF(AH45="Impacto",AN44,""))),"")</f>
        <v/>
      </c>
      <c r="AO45" s="191" t="str">
        <f>IFERROR(IF(AND(AH44="Impacto",AH45="Impacto"),(AO44-(+AO44*AM45)),IF(AH45="Impacto",(U44-(U44*AM45)),IF(AH45="Probabilidad",AO44,""))),"")</f>
        <v/>
      </c>
      <c r="AP45" s="201"/>
      <c r="AQ45" s="201"/>
      <c r="AR45" s="201"/>
      <c r="AS45" s="561"/>
      <c r="AT45" s="561"/>
      <c r="AU45" s="567"/>
      <c r="AV45" s="561"/>
      <c r="AW45" s="561"/>
      <c r="AX45" s="567"/>
      <c r="AY45" s="567"/>
      <c r="AZ45" s="567"/>
      <c r="BA45" s="570"/>
      <c r="BB45" s="573"/>
      <c r="BC45" s="573"/>
      <c r="BD45" s="547"/>
      <c r="BE45" s="547"/>
      <c r="BF45" s="127"/>
    </row>
    <row r="46" spans="1:58" ht="15" hidden="1" customHeight="1" x14ac:dyDescent="0.25">
      <c r="A46" s="646"/>
      <c r="B46" s="647"/>
      <c r="C46" s="648"/>
      <c r="D46" s="587"/>
      <c r="E46" s="565"/>
      <c r="F46" s="591"/>
      <c r="G46" s="573"/>
      <c r="H46" s="570"/>
      <c r="I46" s="594"/>
      <c r="J46" s="597"/>
      <c r="K46" s="600"/>
      <c r="L46" s="576"/>
      <c r="M46" s="579"/>
      <c r="N46" s="570"/>
      <c r="O46" s="556"/>
      <c r="P46" s="570"/>
      <c r="Q46" s="556"/>
      <c r="R46" s="570"/>
      <c r="S46" s="556"/>
      <c r="T46" s="584"/>
      <c r="U46" s="556"/>
      <c r="V46" s="556"/>
      <c r="W46" s="567"/>
      <c r="X46" s="185">
        <v>3</v>
      </c>
      <c r="Y46" s="192"/>
      <c r="Z46" s="192"/>
      <c r="AA46" s="192"/>
      <c r="AB46" s="192"/>
      <c r="AC46" s="192"/>
      <c r="AD46" s="192"/>
      <c r="AE46" s="177" t="str">
        <f t="shared" si="9"/>
        <v/>
      </c>
      <c r="AF46" s="200"/>
      <c r="AG46" s="199"/>
      <c r="AH46" s="187" t="str">
        <f t="shared" si="5"/>
        <v/>
      </c>
      <c r="AI46" s="200"/>
      <c r="AJ46" s="189" t="str">
        <f t="shared" si="6"/>
        <v/>
      </c>
      <c r="AK46" s="200"/>
      <c r="AL46" s="184" t="str">
        <f t="shared" si="7"/>
        <v/>
      </c>
      <c r="AM46" s="190" t="str">
        <f t="shared" si="8"/>
        <v/>
      </c>
      <c r="AN46" s="191" t="str">
        <f>IFERROR(IF(AND(AH45="Probabilidad",AH46="Probabilidad"),(AN45-(+AN45*AM46)),IF(AND(AH45="Impacto",AH46="Probabilidad"),(AN44-(+AN44*AM46)),IF(AH46="Impacto",AN45,""))),"")</f>
        <v/>
      </c>
      <c r="AO46" s="191" t="str">
        <f>IFERROR(IF(AND(AH45="Impacto",AH46="Impacto"),(AO45-(+AO45*AM46)),IF(AND(AH45="Probabilidad",AH46="Impacto"),(AO44-(+AO44*AM46)),IF(AH46="Probabilidad",AO45,""))),"")</f>
        <v/>
      </c>
      <c r="AP46" s="201"/>
      <c r="AQ46" s="201"/>
      <c r="AR46" s="201"/>
      <c r="AS46" s="561"/>
      <c r="AT46" s="561"/>
      <c r="AU46" s="567"/>
      <c r="AV46" s="561"/>
      <c r="AW46" s="561"/>
      <c r="AX46" s="567"/>
      <c r="AY46" s="567"/>
      <c r="AZ46" s="567"/>
      <c r="BA46" s="570"/>
      <c r="BB46" s="573"/>
      <c r="BC46" s="573"/>
      <c r="BD46" s="547"/>
      <c r="BE46" s="547"/>
      <c r="BF46" s="127"/>
    </row>
    <row r="47" spans="1:58" ht="15" hidden="1" customHeight="1" x14ac:dyDescent="0.25">
      <c r="A47" s="646"/>
      <c r="B47" s="647"/>
      <c r="C47" s="648"/>
      <c r="D47" s="587"/>
      <c r="E47" s="565"/>
      <c r="F47" s="591"/>
      <c r="G47" s="573"/>
      <c r="H47" s="570"/>
      <c r="I47" s="594"/>
      <c r="J47" s="597"/>
      <c r="K47" s="600"/>
      <c r="L47" s="576"/>
      <c r="M47" s="579"/>
      <c r="N47" s="570"/>
      <c r="O47" s="556"/>
      <c r="P47" s="570"/>
      <c r="Q47" s="556"/>
      <c r="R47" s="570"/>
      <c r="S47" s="556"/>
      <c r="T47" s="584"/>
      <c r="U47" s="556"/>
      <c r="V47" s="556"/>
      <c r="W47" s="567"/>
      <c r="X47" s="185">
        <v>4</v>
      </c>
      <c r="Y47" s="192"/>
      <c r="Z47" s="192"/>
      <c r="AA47" s="192"/>
      <c r="AB47" s="192"/>
      <c r="AC47" s="192"/>
      <c r="AD47" s="192"/>
      <c r="AE47" s="177" t="str">
        <f t="shared" si="9"/>
        <v/>
      </c>
      <c r="AF47" s="200"/>
      <c r="AG47" s="199"/>
      <c r="AH47" s="187" t="str">
        <f t="shared" si="5"/>
        <v/>
      </c>
      <c r="AI47" s="200"/>
      <c r="AJ47" s="189" t="str">
        <f t="shared" si="6"/>
        <v/>
      </c>
      <c r="AK47" s="200"/>
      <c r="AL47" s="184" t="str">
        <f t="shared" si="7"/>
        <v/>
      </c>
      <c r="AM47" s="190" t="str">
        <f t="shared" si="8"/>
        <v/>
      </c>
      <c r="AN47" s="191" t="str">
        <f>IFERROR(IF(AND(AH46="Probabilidad",AH47="Probabilidad"),(AN46-(+AN46*AM47)),IF(AND(AH46="Impacto",AH47="Probabilidad"),(AN45-(+AN45*AM47)),IF(AH47="Impacto",AN46,""))),"")</f>
        <v/>
      </c>
      <c r="AO47" s="191" t="str">
        <f>IFERROR(IF(AND(AH46="Impacto",AH47="Impacto"),(AO46-(+AO46*AM47)),IF(AND(AH46="Probabilidad",AH47="Impacto"),(AO45-(+AO45*AM47)),IF(AH47="Probabilidad",AO46,""))),"")</f>
        <v/>
      </c>
      <c r="AP47" s="201"/>
      <c r="AQ47" s="201"/>
      <c r="AR47" s="201"/>
      <c r="AS47" s="561"/>
      <c r="AT47" s="561"/>
      <c r="AU47" s="567"/>
      <c r="AV47" s="561"/>
      <c r="AW47" s="561"/>
      <c r="AX47" s="567"/>
      <c r="AY47" s="567"/>
      <c r="AZ47" s="567"/>
      <c r="BA47" s="570"/>
      <c r="BB47" s="573"/>
      <c r="BC47" s="573"/>
      <c r="BD47" s="547"/>
      <c r="BE47" s="547"/>
      <c r="BF47" s="127"/>
    </row>
    <row r="48" spans="1:58" ht="15" hidden="1" customHeight="1" x14ac:dyDescent="0.25">
      <c r="A48" s="646"/>
      <c r="B48" s="647"/>
      <c r="C48" s="648"/>
      <c r="D48" s="587"/>
      <c r="E48" s="565"/>
      <c r="F48" s="591"/>
      <c r="G48" s="573"/>
      <c r="H48" s="570"/>
      <c r="I48" s="594"/>
      <c r="J48" s="597"/>
      <c r="K48" s="600"/>
      <c r="L48" s="576"/>
      <c r="M48" s="579"/>
      <c r="N48" s="570"/>
      <c r="O48" s="556"/>
      <c r="P48" s="570"/>
      <c r="Q48" s="556"/>
      <c r="R48" s="570"/>
      <c r="S48" s="556"/>
      <c r="T48" s="584"/>
      <c r="U48" s="556"/>
      <c r="V48" s="556"/>
      <c r="W48" s="567"/>
      <c r="X48" s="185">
        <v>5</v>
      </c>
      <c r="Y48" s="192"/>
      <c r="Z48" s="192"/>
      <c r="AA48" s="192"/>
      <c r="AB48" s="192"/>
      <c r="AC48" s="192"/>
      <c r="AD48" s="192"/>
      <c r="AE48" s="177" t="str">
        <f t="shared" si="9"/>
        <v/>
      </c>
      <c r="AF48" s="200"/>
      <c r="AG48" s="199"/>
      <c r="AH48" s="187" t="str">
        <f t="shared" si="5"/>
        <v/>
      </c>
      <c r="AI48" s="200"/>
      <c r="AJ48" s="189" t="str">
        <f t="shared" si="6"/>
        <v/>
      </c>
      <c r="AK48" s="200"/>
      <c r="AL48" s="184" t="str">
        <f t="shared" si="7"/>
        <v/>
      </c>
      <c r="AM48" s="190" t="str">
        <f t="shared" si="8"/>
        <v/>
      </c>
      <c r="AN48" s="191" t="str">
        <f>IFERROR(IF(AND(AH47="Probabilidad",AH48="Probabilidad"),(AN47-(+AN47*AM48)),IF(AND(AH47="Impacto",AH48="Probabilidad"),(AN46-(+AN46*AM48)),IF(AH48="Impacto",AN47,""))),"")</f>
        <v/>
      </c>
      <c r="AO48" s="191" t="str">
        <f>IFERROR(IF(AND(AH47="Impacto",AH48="Impacto"),(AO47-(+AO47*AM48)),IF(AND(AH47="Probabilidad",AH48="Impacto"),(AO46-(+AO46*AM48)),IF(AH48="Probabilidad",AO47,""))),"")</f>
        <v/>
      </c>
      <c r="AP48" s="201"/>
      <c r="AQ48" s="201"/>
      <c r="AR48" s="201"/>
      <c r="AS48" s="561"/>
      <c r="AT48" s="561"/>
      <c r="AU48" s="567"/>
      <c r="AV48" s="561"/>
      <c r="AW48" s="561"/>
      <c r="AX48" s="567"/>
      <c r="AY48" s="567"/>
      <c r="AZ48" s="567"/>
      <c r="BA48" s="570"/>
      <c r="BB48" s="573"/>
      <c r="BC48" s="573"/>
      <c r="BD48" s="547"/>
      <c r="BE48" s="547"/>
      <c r="BF48" s="127"/>
    </row>
    <row r="49" spans="1:58" ht="15.75" hidden="1" customHeight="1" thickBot="1" x14ac:dyDescent="0.3">
      <c r="A49" s="646"/>
      <c r="B49" s="647"/>
      <c r="C49" s="648"/>
      <c r="D49" s="588"/>
      <c r="E49" s="589"/>
      <c r="F49" s="592"/>
      <c r="G49" s="574"/>
      <c r="H49" s="571"/>
      <c r="I49" s="595"/>
      <c r="J49" s="598"/>
      <c r="K49" s="601"/>
      <c r="L49" s="577"/>
      <c r="M49" s="580"/>
      <c r="N49" s="571"/>
      <c r="O49" s="581"/>
      <c r="P49" s="571"/>
      <c r="Q49" s="581"/>
      <c r="R49" s="571"/>
      <c r="S49" s="581"/>
      <c r="T49" s="585"/>
      <c r="U49" s="581"/>
      <c r="V49" s="581"/>
      <c r="W49" s="568"/>
      <c r="X49" s="194">
        <v>6</v>
      </c>
      <c r="Y49" s="195"/>
      <c r="Z49" s="195"/>
      <c r="AA49" s="195"/>
      <c r="AB49" s="195"/>
      <c r="AC49" s="195"/>
      <c r="AD49" s="195"/>
      <c r="AE49" s="177" t="str">
        <f t="shared" si="9"/>
        <v/>
      </c>
      <c r="AF49" s="202"/>
      <c r="AG49" s="203"/>
      <c r="AH49" s="204" t="str">
        <f t="shared" si="5"/>
        <v/>
      </c>
      <c r="AI49" s="202"/>
      <c r="AJ49" s="196" t="str">
        <f t="shared" si="6"/>
        <v/>
      </c>
      <c r="AK49" s="202"/>
      <c r="AL49" s="193" t="str">
        <f t="shared" si="7"/>
        <v/>
      </c>
      <c r="AM49" s="197" t="str">
        <f t="shared" si="8"/>
        <v/>
      </c>
      <c r="AN49" s="214" t="str">
        <f>IFERROR(IF(AND(AH48="Probabilidad",AH49="Probabilidad"),(AN48-(+AN48*AM49)),IF(AND(AH48="Impacto",AH49="Probabilidad"),(AN47-(+AN47*AM49)),IF(AH49="Impacto",AN48,""))),"")</f>
        <v/>
      </c>
      <c r="AO49" s="214" t="str">
        <f>IFERROR(IF(AND(AH48="Impacto",AH49="Impacto"),(AO48-(+AO48*AM49)),IF(AND(AH48="Probabilidad",AH49="Impacto"),(AO47-(+AO47*AM49)),IF(AH49="Probabilidad",AO48,""))),"")</f>
        <v/>
      </c>
      <c r="AP49" s="205"/>
      <c r="AQ49" s="205"/>
      <c r="AR49" s="205"/>
      <c r="AS49" s="582"/>
      <c r="AT49" s="582"/>
      <c r="AU49" s="568"/>
      <c r="AV49" s="582"/>
      <c r="AW49" s="582"/>
      <c r="AX49" s="568"/>
      <c r="AY49" s="568"/>
      <c r="AZ49" s="568"/>
      <c r="BA49" s="571"/>
      <c r="BB49" s="574"/>
      <c r="BC49" s="574"/>
      <c r="BD49" s="575"/>
      <c r="BE49" s="575"/>
      <c r="BF49" s="127"/>
    </row>
    <row r="50" spans="1:58" ht="15" hidden="1" customHeight="1" x14ac:dyDescent="0.25">
      <c r="A50" s="646"/>
      <c r="B50" s="647"/>
      <c r="C50" s="648"/>
      <c r="D50" s="586"/>
      <c r="E50" s="564"/>
      <c r="F50" s="590"/>
      <c r="G50" s="572"/>
      <c r="H50" s="569"/>
      <c r="I50" s="593" t="str">
        <f>IF(D50="","",IF(D50="RG",'Identificación RG-RF-RLA-FT'!#REF!,IF(H50="","",(CONCATENATE(H50," ",#REF!," ",G50," ",#REF!," ",#REF!," ",#REF!," ",#REF!)))))</f>
        <v/>
      </c>
      <c r="J50" s="596"/>
      <c r="K50" s="599" t="e">
        <f>CONCATENATE(" *",'Identificación RG-RF-RLA-FT'!#REF!," *",'Identificación RG-RF-RLA-FT'!#REF!," *",'Identificación RG-RF-RLA-FT'!#REF!)</f>
        <v>#REF!</v>
      </c>
      <c r="L50" s="544"/>
      <c r="M50" s="578"/>
      <c r="N50" s="569"/>
      <c r="O50" s="555" t="str">
        <f>IF(N50="Muy Alta",100%,IF(N50="Alta",80%,IF(N50="Media",60%,IF(N50="Baja",40%,IF(N50="Muy Baja",20%,"")))))</f>
        <v/>
      </c>
      <c r="P50" s="569"/>
      <c r="Q50" s="555" t="str">
        <f>IF(P50="Catastrófico",100%,IF(P50="Mayor",80%,IF(P50="Moderado",60%,IF(P50="Menor",40%,IF(P50="Leve",20%,"")))))</f>
        <v/>
      </c>
      <c r="R50" s="569"/>
      <c r="S50" s="555" t="str">
        <f>IF(R50="Catastrófico",100%,IF(R50="Mayor",80%,IF(R50="Moderado",60%,IF(R50="Menor",40%,IF(R50="Leve",20%,"")))))</f>
        <v/>
      </c>
      <c r="T50" s="583" t="str">
        <f>IF(U50=100%,"Catastrófico",IF(U50=80%,"Mayor",IF(U50=60%,"Moderado",IF(U50=40%,"Menor",IF(U50=20%,"Leve","")))))</f>
        <v/>
      </c>
      <c r="U50" s="555" t="str">
        <f>IF(AND(Q50="",S50=""),"",MAX(Q50,S50))</f>
        <v/>
      </c>
      <c r="V50" s="555" t="str">
        <f>CONCATENATE(N50,T50)</f>
        <v/>
      </c>
      <c r="W50" s="566" t="str">
        <f>IF(V50="Muy AltaLeve","Alto",IF(V50="Muy AltaMenor","Alto",IF(V50="Muy AltaModerado","Alto",IF(V50="Muy AltaMayor","Alto",IF(V50="Muy AltaCatastrófico","Extremo",IF(V50="AltaLeve","Moderado",IF(V50="AltaMenor","Moderado",IF(V50="AltaModerado","Alto",IF(V50="AltaMayor","Alto",IF(V50="AltaCatastrófico","Extremo",IF(V50="MediaLeve","Moderado",IF(V50="MediaMenor","Moderado",IF(V50="MediaModerado","Moderado",IF(V50="MediaMayor","Alto",IF(V50="MediaCatastrófico","Extremo",IF(V50="BajaLeve","Bajo",IF(V50="BajaMenor","Moderado",IF(V50="BajaModerado","Moderado",IF(V50="BajaMayor","Alto",IF(V50="BajaCatastrófico","Extremo",IF(V50="Muy BajaLeve","Bajo",IF(V50="Muy BajaMenor","Bajo",IF(V50="Muy BajaModerado","Moderado",IF(V50="Muy BajaMayor","Alto",IF(V50="Muy BajaCatastrófico","Extremo","")))))))))))))))))))))))))</f>
        <v/>
      </c>
      <c r="X50" s="176">
        <v>1</v>
      </c>
      <c r="Y50" s="176"/>
      <c r="Z50" s="176"/>
      <c r="AA50" s="176"/>
      <c r="AB50" s="176"/>
      <c r="AC50" s="176"/>
      <c r="AD50" s="176"/>
      <c r="AE50" s="177" t="str">
        <f t="shared" si="9"/>
        <v/>
      </c>
      <c r="AF50" s="178"/>
      <c r="AG50" s="179"/>
      <c r="AH50" s="180" t="str">
        <f t="shared" ref="AH50:AH79" si="10">IF(OR(AI50="Preventivo",AI50="Detectivo"),"Probabilidad",IF(AI50="Correctivo","Impacto",""))</f>
        <v/>
      </c>
      <c r="AI50" s="178"/>
      <c r="AJ50" s="175" t="str">
        <f t="shared" ref="AJ50:AJ79" si="11">IF(AI50="","",IF(AI50="Preventivo",25%,IF(AI50="Detectivo",15%,IF(AI50="Correctivo",10%))))</f>
        <v/>
      </c>
      <c r="AK50" s="178"/>
      <c r="AL50" s="175" t="str">
        <f t="shared" ref="AL50:AL79" si="12">IF(AK50="Automático",25%,IF(AK50="Manual",15%,""))</f>
        <v/>
      </c>
      <c r="AM50" s="181" t="str">
        <f t="shared" ref="AM50:AM79" si="13">IF(OR(AJ50="",AL50=""),"",AJ50+AL50)</f>
        <v/>
      </c>
      <c r="AN50" s="182" t="str">
        <f>IFERROR(IF(AH50="Probabilidad",(O50-(+O50*AM50)),IF(AH50="Impacto",O50,"")),"")</f>
        <v/>
      </c>
      <c r="AO50" s="182" t="str">
        <f>IFERROR(IF(AH50="Impacto",(U50-(+U50*AM50)),IF(AH50="Probabilidad",U50,"")),"")</f>
        <v/>
      </c>
      <c r="AP50" s="183"/>
      <c r="AQ50" s="183"/>
      <c r="AR50" s="183"/>
      <c r="AS50" s="560" t="str">
        <f>O50</f>
        <v/>
      </c>
      <c r="AT50" s="560" t="str">
        <f>IF(AN50="","",MIN(AN50:AN55))</f>
        <v/>
      </c>
      <c r="AU50" s="566" t="str">
        <f>IFERROR(IF(AT50="","",IF(AT50&lt;=0.2,"Muy Baja",IF(AT50&lt;=0.4,"Baja",IF(AT50&lt;=0.6,"Media",IF(AT50&lt;=0.8,"Alta","Muy Alta"))))),"")</f>
        <v/>
      </c>
      <c r="AV50" s="560" t="str">
        <f>U50</f>
        <v/>
      </c>
      <c r="AW50" s="560" t="str">
        <f>IF(AO50="","",MIN(AO50:AO55))</f>
        <v/>
      </c>
      <c r="AX50" s="566" t="str">
        <f>IFERROR(IF(AW50="","",IF(AW50&lt;=0.2,"Leve",IF(AW50&lt;=0.4,"Menor",IF(AW50&lt;=0.6,"Moderado",IF(AW50&lt;=0.8,"Mayor","Catastrófico"))))),"")</f>
        <v/>
      </c>
      <c r="AY50" s="566" t="str">
        <f>W50</f>
        <v/>
      </c>
      <c r="AZ50" s="566" t="str">
        <f>IFERROR(IF(OR(AND(AU50="Muy Baja",AX50="Leve"),AND(AU50="Muy Baja",AX50="Menor"),AND(AU50="Baja",AX50="Leve")),"Bajo",IF(OR(AND(AU50="Muy baja",AX50="Moderado"),AND(AU50="Baja",AX50="Menor"),AND(AU50="Baja",AX50="Moderado"),AND(AU50="Media",AX50="Leve"),AND(AU50="Media",AX50="Menor"),AND(AU50="Media",AX50="Moderado"),AND(AU50="Alta",AX50="Leve"),AND(AU50="Alta",AX50="Menor")),"Moderado",IF(OR(AND(AU50="Muy Baja",AX50="Mayor"),AND(AU50="Baja",AX50="Mayor"),AND(AU50="Media",AX50="Mayor"),AND(AU50="Alta",AX50="Moderado"),AND(AU50="Alta",AX50="Mayor"),AND(AU50="Muy Alta",AX50="Leve"),AND(AU50="Muy Alta",AX50="Menor"),AND(AU50="Muy Alta",AX50="Moderado"),AND(AU50="Muy Alta",AX50="Mayor")),"Alto",IF(OR(AND(AU50="Muy Baja",AX50="Catastrófico"),AND(AU50="Baja",AX50="Catastrófico"),AND(AU50="Media",AX50="Catastrófico"),AND(AU50="Alta",AX50="Catastrófico"),AND(AU50="Muy Alta",AX50="Catastrófico")),"Extremo","")))),"")</f>
        <v/>
      </c>
      <c r="BA50" s="569"/>
      <c r="BB50" s="572"/>
      <c r="BC50" s="572"/>
      <c r="BD50" s="546"/>
      <c r="BE50" s="546"/>
      <c r="BF50" s="127"/>
    </row>
    <row r="51" spans="1:58" ht="15" hidden="1" customHeight="1" x14ac:dyDescent="0.25">
      <c r="A51" s="646"/>
      <c r="B51" s="647"/>
      <c r="C51" s="648"/>
      <c r="D51" s="587"/>
      <c r="E51" s="565"/>
      <c r="F51" s="591"/>
      <c r="G51" s="573"/>
      <c r="H51" s="570"/>
      <c r="I51" s="594"/>
      <c r="J51" s="597"/>
      <c r="K51" s="600"/>
      <c r="L51" s="576"/>
      <c r="M51" s="579"/>
      <c r="N51" s="570"/>
      <c r="O51" s="556"/>
      <c r="P51" s="570"/>
      <c r="Q51" s="556"/>
      <c r="R51" s="570"/>
      <c r="S51" s="556"/>
      <c r="T51" s="584"/>
      <c r="U51" s="556"/>
      <c r="V51" s="556"/>
      <c r="W51" s="567"/>
      <c r="X51" s="185">
        <v>2</v>
      </c>
      <c r="Y51" s="192"/>
      <c r="Z51" s="192"/>
      <c r="AA51" s="192"/>
      <c r="AB51" s="192"/>
      <c r="AC51" s="192"/>
      <c r="AD51" s="192"/>
      <c r="AE51" s="177" t="str">
        <f t="shared" si="9"/>
        <v/>
      </c>
      <c r="AF51" s="200"/>
      <c r="AG51" s="199"/>
      <c r="AH51" s="187" t="str">
        <f t="shared" si="10"/>
        <v/>
      </c>
      <c r="AI51" s="200"/>
      <c r="AJ51" s="189" t="str">
        <f t="shared" si="11"/>
        <v/>
      </c>
      <c r="AK51" s="200"/>
      <c r="AL51" s="184" t="str">
        <f t="shared" si="12"/>
        <v/>
      </c>
      <c r="AM51" s="190" t="str">
        <f t="shared" si="13"/>
        <v/>
      </c>
      <c r="AN51" s="191" t="str">
        <f>IFERROR(IF(AND(AH50="Probabilidad",AH51="Probabilidad"),(AN50-(+AN50*AM51)),IF(AH51="Probabilidad",(O50-(+O50*AM51)),IF(AH51="Impacto",AN50,""))),"")</f>
        <v/>
      </c>
      <c r="AO51" s="191" t="str">
        <f>IFERROR(IF(AND(AH50="Impacto",AH51="Impacto"),(AO50-(+AO50*AM51)),IF(AH51="Impacto",(U50-(U50*AM51)),IF(AH51="Probabilidad",AO50,""))),"")</f>
        <v/>
      </c>
      <c r="AP51" s="201"/>
      <c r="AQ51" s="201"/>
      <c r="AR51" s="201"/>
      <c r="AS51" s="561"/>
      <c r="AT51" s="561"/>
      <c r="AU51" s="567"/>
      <c r="AV51" s="561"/>
      <c r="AW51" s="561"/>
      <c r="AX51" s="567"/>
      <c r="AY51" s="567"/>
      <c r="AZ51" s="567"/>
      <c r="BA51" s="570"/>
      <c r="BB51" s="573"/>
      <c r="BC51" s="573"/>
      <c r="BD51" s="547"/>
      <c r="BE51" s="547"/>
      <c r="BF51" s="127"/>
    </row>
    <row r="52" spans="1:58" ht="15" hidden="1" customHeight="1" x14ac:dyDescent="0.25">
      <c r="A52" s="646"/>
      <c r="B52" s="647"/>
      <c r="C52" s="648"/>
      <c r="D52" s="587"/>
      <c r="E52" s="565"/>
      <c r="F52" s="591"/>
      <c r="G52" s="573"/>
      <c r="H52" s="570"/>
      <c r="I52" s="594"/>
      <c r="J52" s="597"/>
      <c r="K52" s="600"/>
      <c r="L52" s="576"/>
      <c r="M52" s="579"/>
      <c r="N52" s="570"/>
      <c r="O52" s="556"/>
      <c r="P52" s="570"/>
      <c r="Q52" s="556"/>
      <c r="R52" s="570"/>
      <c r="S52" s="556"/>
      <c r="T52" s="584"/>
      <c r="U52" s="556"/>
      <c r="V52" s="556"/>
      <c r="W52" s="567"/>
      <c r="X52" s="185">
        <v>3</v>
      </c>
      <c r="Y52" s="192"/>
      <c r="Z52" s="192"/>
      <c r="AA52" s="192"/>
      <c r="AB52" s="192"/>
      <c r="AC52" s="192"/>
      <c r="AD52" s="192"/>
      <c r="AE52" s="177" t="str">
        <f t="shared" si="9"/>
        <v/>
      </c>
      <c r="AF52" s="200"/>
      <c r="AG52" s="199"/>
      <c r="AH52" s="187" t="str">
        <f t="shared" si="10"/>
        <v/>
      </c>
      <c r="AI52" s="200"/>
      <c r="AJ52" s="189" t="str">
        <f t="shared" si="11"/>
        <v/>
      </c>
      <c r="AK52" s="200"/>
      <c r="AL52" s="184" t="str">
        <f t="shared" si="12"/>
        <v/>
      </c>
      <c r="AM52" s="190" t="str">
        <f t="shared" si="13"/>
        <v/>
      </c>
      <c r="AN52" s="191" t="str">
        <f>IFERROR(IF(AND(AH51="Probabilidad",AH52="Probabilidad"),(AN51-(+AN51*AM52)),IF(AND(AH51="Impacto",AH52="Probabilidad"),(AN50-(+AN50*AM52)),IF(AH52="Impacto",AN51,""))),"")</f>
        <v/>
      </c>
      <c r="AO52" s="191" t="str">
        <f>IFERROR(IF(AND(AH51="Impacto",AH52="Impacto"),(AO51-(+AO51*AM52)),IF(AND(AH51="Probabilidad",AH52="Impacto"),(AO50-(+AO50*AM52)),IF(AH52="Probabilidad",AO51,""))),"")</f>
        <v/>
      </c>
      <c r="AP52" s="201"/>
      <c r="AQ52" s="201"/>
      <c r="AR52" s="201"/>
      <c r="AS52" s="561"/>
      <c r="AT52" s="561"/>
      <c r="AU52" s="567"/>
      <c r="AV52" s="561"/>
      <c r="AW52" s="561"/>
      <c r="AX52" s="567"/>
      <c r="AY52" s="567"/>
      <c r="AZ52" s="567"/>
      <c r="BA52" s="570"/>
      <c r="BB52" s="573"/>
      <c r="BC52" s="573"/>
      <c r="BD52" s="547"/>
      <c r="BE52" s="547"/>
      <c r="BF52" s="127"/>
    </row>
    <row r="53" spans="1:58" ht="15" hidden="1" customHeight="1" x14ac:dyDescent="0.25">
      <c r="A53" s="646"/>
      <c r="B53" s="647"/>
      <c r="C53" s="648"/>
      <c r="D53" s="587"/>
      <c r="E53" s="565"/>
      <c r="F53" s="591"/>
      <c r="G53" s="573"/>
      <c r="H53" s="570"/>
      <c r="I53" s="594"/>
      <c r="J53" s="597"/>
      <c r="K53" s="600"/>
      <c r="L53" s="576"/>
      <c r="M53" s="579"/>
      <c r="N53" s="570"/>
      <c r="O53" s="556"/>
      <c r="P53" s="570"/>
      <c r="Q53" s="556"/>
      <c r="R53" s="570"/>
      <c r="S53" s="556"/>
      <c r="T53" s="584"/>
      <c r="U53" s="556"/>
      <c r="V53" s="556"/>
      <c r="W53" s="567"/>
      <c r="X53" s="185">
        <v>4</v>
      </c>
      <c r="Y53" s="192"/>
      <c r="Z53" s="192"/>
      <c r="AA53" s="192"/>
      <c r="AB53" s="192"/>
      <c r="AC53" s="192"/>
      <c r="AD53" s="192"/>
      <c r="AE53" s="177" t="str">
        <f t="shared" si="9"/>
        <v/>
      </c>
      <c r="AF53" s="200"/>
      <c r="AG53" s="199"/>
      <c r="AH53" s="187" t="str">
        <f t="shared" si="10"/>
        <v/>
      </c>
      <c r="AI53" s="200"/>
      <c r="AJ53" s="189" t="str">
        <f t="shared" si="11"/>
        <v/>
      </c>
      <c r="AK53" s="200"/>
      <c r="AL53" s="184" t="str">
        <f t="shared" si="12"/>
        <v/>
      </c>
      <c r="AM53" s="190" t="str">
        <f t="shared" si="13"/>
        <v/>
      </c>
      <c r="AN53" s="191" t="str">
        <f>IFERROR(IF(AND(AH52="Probabilidad",AH53="Probabilidad"),(AN52-(+AN52*AM53)),IF(AND(AH52="Impacto",AH53="Probabilidad"),(AN51-(+AN51*AM53)),IF(AH53="Impacto",AN52,""))),"")</f>
        <v/>
      </c>
      <c r="AO53" s="191" t="str">
        <f>IFERROR(IF(AND(AH52="Impacto",AH53="Impacto"),(AO52-(+AO52*AM53)),IF(AND(AH52="Probabilidad",AH53="Impacto"),(AO51-(+AO51*AM53)),IF(AH53="Probabilidad",AO52,""))),"")</f>
        <v/>
      </c>
      <c r="AP53" s="201"/>
      <c r="AQ53" s="201"/>
      <c r="AR53" s="201"/>
      <c r="AS53" s="561"/>
      <c r="AT53" s="561"/>
      <c r="AU53" s="567"/>
      <c r="AV53" s="561"/>
      <c r="AW53" s="561"/>
      <c r="AX53" s="567"/>
      <c r="AY53" s="567"/>
      <c r="AZ53" s="567"/>
      <c r="BA53" s="570"/>
      <c r="BB53" s="573"/>
      <c r="BC53" s="573"/>
      <c r="BD53" s="547"/>
      <c r="BE53" s="547"/>
      <c r="BF53" s="127"/>
    </row>
    <row r="54" spans="1:58" ht="15" hidden="1" customHeight="1" x14ac:dyDescent="0.25">
      <c r="A54" s="646"/>
      <c r="B54" s="647"/>
      <c r="C54" s="648"/>
      <c r="D54" s="587"/>
      <c r="E54" s="565"/>
      <c r="F54" s="591"/>
      <c r="G54" s="573"/>
      <c r="H54" s="570"/>
      <c r="I54" s="594"/>
      <c r="J54" s="597"/>
      <c r="K54" s="600"/>
      <c r="L54" s="576"/>
      <c r="M54" s="579"/>
      <c r="N54" s="570"/>
      <c r="O54" s="556"/>
      <c r="P54" s="570"/>
      <c r="Q54" s="556"/>
      <c r="R54" s="570"/>
      <c r="S54" s="556"/>
      <c r="T54" s="584"/>
      <c r="U54" s="556"/>
      <c r="V54" s="556"/>
      <c r="W54" s="567"/>
      <c r="X54" s="185">
        <v>5</v>
      </c>
      <c r="Y54" s="192"/>
      <c r="Z54" s="192"/>
      <c r="AA54" s="192"/>
      <c r="AB54" s="192"/>
      <c r="AC54" s="192"/>
      <c r="AD54" s="192"/>
      <c r="AE54" s="177" t="str">
        <f t="shared" si="9"/>
        <v/>
      </c>
      <c r="AF54" s="200"/>
      <c r="AG54" s="199"/>
      <c r="AH54" s="187" t="str">
        <f t="shared" si="10"/>
        <v/>
      </c>
      <c r="AI54" s="200"/>
      <c r="AJ54" s="189" t="str">
        <f t="shared" si="11"/>
        <v/>
      </c>
      <c r="AK54" s="200"/>
      <c r="AL54" s="184" t="str">
        <f t="shared" si="12"/>
        <v/>
      </c>
      <c r="AM54" s="190" t="str">
        <f t="shared" si="13"/>
        <v/>
      </c>
      <c r="AN54" s="191" t="str">
        <f>IFERROR(IF(AND(AH53="Probabilidad",AH54="Probabilidad"),(AN53-(+AN53*AM54)),IF(AND(AH53="Impacto",AH54="Probabilidad"),(AN52-(+AN52*AM54)),IF(AH54="Impacto",AN53,""))),"")</f>
        <v/>
      </c>
      <c r="AO54" s="191" t="str">
        <f>IFERROR(IF(AND(AH53="Impacto",AH54="Impacto"),(AO53-(+AO53*AM54)),IF(AND(AH53="Probabilidad",AH54="Impacto"),(AO52-(+AO52*AM54)),IF(AH54="Probabilidad",AO53,""))),"")</f>
        <v/>
      </c>
      <c r="AP54" s="201"/>
      <c r="AQ54" s="201"/>
      <c r="AR54" s="201"/>
      <c r="AS54" s="561"/>
      <c r="AT54" s="561"/>
      <c r="AU54" s="567"/>
      <c r="AV54" s="561"/>
      <c r="AW54" s="561"/>
      <c r="AX54" s="567"/>
      <c r="AY54" s="567"/>
      <c r="AZ54" s="567"/>
      <c r="BA54" s="570"/>
      <c r="BB54" s="573"/>
      <c r="BC54" s="573"/>
      <c r="BD54" s="547"/>
      <c r="BE54" s="547"/>
      <c r="BF54" s="127"/>
    </row>
    <row r="55" spans="1:58" ht="15.75" hidden="1" customHeight="1" thickBot="1" x14ac:dyDescent="0.3">
      <c r="A55" s="646"/>
      <c r="B55" s="647"/>
      <c r="C55" s="648"/>
      <c r="D55" s="588"/>
      <c r="E55" s="589"/>
      <c r="F55" s="592"/>
      <c r="G55" s="574"/>
      <c r="H55" s="571"/>
      <c r="I55" s="595"/>
      <c r="J55" s="598"/>
      <c r="K55" s="601"/>
      <c r="L55" s="577"/>
      <c r="M55" s="580"/>
      <c r="N55" s="571"/>
      <c r="O55" s="581"/>
      <c r="P55" s="571"/>
      <c r="Q55" s="581"/>
      <c r="R55" s="571"/>
      <c r="S55" s="581"/>
      <c r="T55" s="585"/>
      <c r="U55" s="581"/>
      <c r="V55" s="581"/>
      <c r="W55" s="568"/>
      <c r="X55" s="194">
        <v>6</v>
      </c>
      <c r="Y55" s="195"/>
      <c r="Z55" s="195"/>
      <c r="AA55" s="195"/>
      <c r="AB55" s="195"/>
      <c r="AC55" s="195"/>
      <c r="AD55" s="195"/>
      <c r="AE55" s="177" t="str">
        <f t="shared" si="9"/>
        <v/>
      </c>
      <c r="AF55" s="202"/>
      <c r="AG55" s="203"/>
      <c r="AH55" s="204" t="str">
        <f t="shared" si="10"/>
        <v/>
      </c>
      <c r="AI55" s="202"/>
      <c r="AJ55" s="196" t="str">
        <f t="shared" si="11"/>
        <v/>
      </c>
      <c r="AK55" s="202"/>
      <c r="AL55" s="193" t="str">
        <f t="shared" si="12"/>
        <v/>
      </c>
      <c r="AM55" s="197" t="str">
        <f t="shared" si="13"/>
        <v/>
      </c>
      <c r="AN55" s="214" t="str">
        <f>IFERROR(IF(AND(AH54="Probabilidad",AH55="Probabilidad"),(AN54-(+AN54*AM55)),IF(AND(AH54="Impacto",AH55="Probabilidad"),(AN53-(+AN53*AM55)),IF(AH55="Impacto",AN54,""))),"")</f>
        <v/>
      </c>
      <c r="AO55" s="214" t="str">
        <f>IFERROR(IF(AND(AH54="Impacto",AH55="Impacto"),(AO54-(+AO54*AM55)),IF(AND(AH54="Probabilidad",AH55="Impacto"),(AO53-(+AO53*AM55)),IF(AH55="Probabilidad",AO54,""))),"")</f>
        <v/>
      </c>
      <c r="AP55" s="205"/>
      <c r="AQ55" s="205"/>
      <c r="AR55" s="205"/>
      <c r="AS55" s="582"/>
      <c r="AT55" s="582"/>
      <c r="AU55" s="568"/>
      <c r="AV55" s="582"/>
      <c r="AW55" s="582"/>
      <c r="AX55" s="568"/>
      <c r="AY55" s="568"/>
      <c r="AZ55" s="568"/>
      <c r="BA55" s="571"/>
      <c r="BB55" s="574"/>
      <c r="BC55" s="574"/>
      <c r="BD55" s="575"/>
      <c r="BE55" s="575"/>
      <c r="BF55" s="127"/>
    </row>
    <row r="56" spans="1:58" ht="15" hidden="1" customHeight="1" x14ac:dyDescent="0.25">
      <c r="A56" s="646"/>
      <c r="B56" s="647"/>
      <c r="C56" s="648"/>
      <c r="D56" s="586"/>
      <c r="E56" s="564"/>
      <c r="F56" s="590"/>
      <c r="G56" s="572"/>
      <c r="H56" s="569"/>
      <c r="I56" s="593" t="str">
        <f>IF(D56="","",IF(D56="RG",'Identificación RG-RF-RLA-FT'!#REF!,IF(H56="","",(CONCATENATE(H56," ",#REF!," ",G56," ",#REF!," ",#REF!," ",#REF!," ",#REF!)))))</f>
        <v/>
      </c>
      <c r="J56" s="596"/>
      <c r="K56" s="599" t="e">
        <f>CONCATENATE(" *",'Identificación RG-RF-RLA-FT'!#REF!," *",'Identificación RG-RF-RLA-FT'!#REF!," *",'Identificación RG-RF-RLA-FT'!#REF!)</f>
        <v>#REF!</v>
      </c>
      <c r="L56" s="544"/>
      <c r="M56" s="578"/>
      <c r="N56" s="569"/>
      <c r="O56" s="555" t="str">
        <f>IF(N56="Muy Alta",100%,IF(N56="Alta",80%,IF(N56="Media",60%,IF(N56="Baja",40%,IF(N56="Muy Baja",20%,"")))))</f>
        <v/>
      </c>
      <c r="P56" s="569"/>
      <c r="Q56" s="555" t="str">
        <f>IF(P56="Catastrófico",100%,IF(P56="Mayor",80%,IF(P56="Moderado",60%,IF(P56="Menor",40%,IF(P56="Leve",20%,"")))))</f>
        <v/>
      </c>
      <c r="R56" s="569"/>
      <c r="S56" s="555" t="str">
        <f>IF(R56="Catastrófico",100%,IF(R56="Mayor",80%,IF(R56="Moderado",60%,IF(R56="Menor",40%,IF(R56="Leve",20%,"")))))</f>
        <v/>
      </c>
      <c r="T56" s="583" t="str">
        <f>IF(U56=100%,"Catastrófico",IF(U56=80%,"Mayor",IF(U56=60%,"Moderado",IF(U56=40%,"Menor",IF(U56=20%,"Leve","")))))</f>
        <v/>
      </c>
      <c r="U56" s="555" t="str">
        <f>IF(AND(Q56="",S56=""),"",MAX(Q56,S56))</f>
        <v/>
      </c>
      <c r="V56" s="555" t="str">
        <f>CONCATENATE(N56,T56)</f>
        <v/>
      </c>
      <c r="W56" s="566" t="str">
        <f>IF(V56="Muy AltaLeve","Alto",IF(V56="Muy AltaMenor","Alto",IF(V56="Muy AltaModerado","Alto",IF(V56="Muy AltaMayor","Alto",IF(V56="Muy AltaCatastrófico","Extremo",IF(V56="AltaLeve","Moderado",IF(V56="AltaMenor","Moderado",IF(V56="AltaModerado","Alto",IF(V56="AltaMayor","Alto",IF(V56="AltaCatastrófico","Extremo",IF(V56="MediaLeve","Moderado",IF(V56="MediaMenor","Moderado",IF(V56="MediaModerado","Moderado",IF(V56="MediaMayor","Alto",IF(V56="MediaCatastrófico","Extremo",IF(V56="BajaLeve","Bajo",IF(V56="BajaMenor","Moderado",IF(V56="BajaModerado","Moderado",IF(V56="BajaMayor","Alto",IF(V56="BajaCatastrófico","Extremo",IF(V56="Muy BajaLeve","Bajo",IF(V56="Muy BajaMenor","Bajo",IF(V56="Muy BajaModerado","Moderado",IF(V56="Muy BajaMayor","Alto",IF(V56="Muy BajaCatastrófico","Extremo","")))))))))))))))))))))))))</f>
        <v/>
      </c>
      <c r="X56" s="176">
        <v>1</v>
      </c>
      <c r="Y56" s="176"/>
      <c r="Z56" s="176"/>
      <c r="AA56" s="176"/>
      <c r="AB56" s="176"/>
      <c r="AC56" s="176"/>
      <c r="AD56" s="176"/>
      <c r="AE56" s="177" t="str">
        <f t="shared" si="9"/>
        <v/>
      </c>
      <c r="AF56" s="178"/>
      <c r="AG56" s="179"/>
      <c r="AH56" s="180" t="str">
        <f t="shared" si="10"/>
        <v/>
      </c>
      <c r="AI56" s="178"/>
      <c r="AJ56" s="175" t="str">
        <f t="shared" si="11"/>
        <v/>
      </c>
      <c r="AK56" s="178"/>
      <c r="AL56" s="175" t="str">
        <f t="shared" si="12"/>
        <v/>
      </c>
      <c r="AM56" s="181" t="str">
        <f t="shared" si="13"/>
        <v/>
      </c>
      <c r="AN56" s="182" t="str">
        <f>IFERROR(IF(AH56="Probabilidad",(O56-(+O56*AM56)),IF(AH56="Impacto",O56,"")),"")</f>
        <v/>
      </c>
      <c r="AO56" s="182" t="str">
        <f>IFERROR(IF(AH56="Impacto",(U56-(+U56*AM56)),IF(AH56="Probabilidad",U56,"")),"")</f>
        <v/>
      </c>
      <c r="AP56" s="183"/>
      <c r="AQ56" s="183"/>
      <c r="AR56" s="183"/>
      <c r="AS56" s="560" t="str">
        <f>O56</f>
        <v/>
      </c>
      <c r="AT56" s="560" t="str">
        <f>IF(AN56="","",MIN(AN56:AN61))</f>
        <v/>
      </c>
      <c r="AU56" s="566" t="str">
        <f>IFERROR(IF(AT56="","",IF(AT56&lt;=0.2,"Muy Baja",IF(AT56&lt;=0.4,"Baja",IF(AT56&lt;=0.6,"Media",IF(AT56&lt;=0.8,"Alta","Muy Alta"))))),"")</f>
        <v/>
      </c>
      <c r="AV56" s="560" t="str">
        <f>U56</f>
        <v/>
      </c>
      <c r="AW56" s="560" t="str">
        <f>IF(AO56="","",MIN(AO56:AO61))</f>
        <v/>
      </c>
      <c r="AX56" s="566" t="str">
        <f>IFERROR(IF(AW56="","",IF(AW56&lt;=0.2,"Leve",IF(AW56&lt;=0.4,"Menor",IF(AW56&lt;=0.6,"Moderado",IF(AW56&lt;=0.8,"Mayor","Catastrófico"))))),"")</f>
        <v/>
      </c>
      <c r="AY56" s="566" t="str">
        <f>W56</f>
        <v/>
      </c>
      <c r="AZ56" s="566" t="str">
        <f>IFERROR(IF(OR(AND(AU56="Muy Baja",AX56="Leve"),AND(AU56="Muy Baja",AX56="Menor"),AND(AU56="Baja",AX56="Leve")),"Bajo",IF(OR(AND(AU56="Muy baja",AX56="Moderado"),AND(AU56="Baja",AX56="Menor"),AND(AU56="Baja",AX56="Moderado"),AND(AU56="Media",AX56="Leve"),AND(AU56="Media",AX56="Menor"),AND(AU56="Media",AX56="Moderado"),AND(AU56="Alta",AX56="Leve"),AND(AU56="Alta",AX56="Menor")),"Moderado",IF(OR(AND(AU56="Muy Baja",AX56="Mayor"),AND(AU56="Baja",AX56="Mayor"),AND(AU56="Media",AX56="Mayor"),AND(AU56="Alta",AX56="Moderado"),AND(AU56="Alta",AX56="Mayor"),AND(AU56="Muy Alta",AX56="Leve"),AND(AU56="Muy Alta",AX56="Menor"),AND(AU56="Muy Alta",AX56="Moderado"),AND(AU56="Muy Alta",AX56="Mayor")),"Alto",IF(OR(AND(AU56="Muy Baja",AX56="Catastrófico"),AND(AU56="Baja",AX56="Catastrófico"),AND(AU56="Media",AX56="Catastrófico"),AND(AU56="Alta",AX56="Catastrófico"),AND(AU56="Muy Alta",AX56="Catastrófico")),"Extremo","")))),"")</f>
        <v/>
      </c>
      <c r="BA56" s="569"/>
      <c r="BB56" s="572"/>
      <c r="BC56" s="572"/>
      <c r="BD56" s="546"/>
      <c r="BE56" s="546"/>
      <c r="BF56" s="127"/>
    </row>
    <row r="57" spans="1:58" ht="15" hidden="1" customHeight="1" x14ac:dyDescent="0.25">
      <c r="A57" s="646"/>
      <c r="B57" s="647"/>
      <c r="C57" s="648"/>
      <c r="D57" s="587"/>
      <c r="E57" s="565"/>
      <c r="F57" s="591"/>
      <c r="G57" s="573"/>
      <c r="H57" s="570"/>
      <c r="I57" s="594"/>
      <c r="J57" s="597"/>
      <c r="K57" s="600"/>
      <c r="L57" s="576"/>
      <c r="M57" s="579"/>
      <c r="N57" s="570"/>
      <c r="O57" s="556"/>
      <c r="P57" s="570"/>
      <c r="Q57" s="556"/>
      <c r="R57" s="570"/>
      <c r="S57" s="556"/>
      <c r="T57" s="584"/>
      <c r="U57" s="556"/>
      <c r="V57" s="556"/>
      <c r="W57" s="567"/>
      <c r="X57" s="185">
        <v>2</v>
      </c>
      <c r="Y57" s="192"/>
      <c r="Z57" s="192"/>
      <c r="AA57" s="192"/>
      <c r="AB57" s="192"/>
      <c r="AC57" s="192"/>
      <c r="AD57" s="192"/>
      <c r="AE57" s="177" t="str">
        <f t="shared" si="9"/>
        <v/>
      </c>
      <c r="AF57" s="200"/>
      <c r="AG57" s="199"/>
      <c r="AH57" s="187" t="str">
        <f t="shared" si="10"/>
        <v/>
      </c>
      <c r="AI57" s="200"/>
      <c r="AJ57" s="189" t="str">
        <f t="shared" si="11"/>
        <v/>
      </c>
      <c r="AK57" s="200"/>
      <c r="AL57" s="184" t="str">
        <f t="shared" si="12"/>
        <v/>
      </c>
      <c r="AM57" s="190" t="str">
        <f t="shared" si="13"/>
        <v/>
      </c>
      <c r="AN57" s="191" t="str">
        <f>IFERROR(IF(AND(AH56="Probabilidad",AH57="Probabilidad"),(AN56-(+AN56*AM57)),IF(AH57="Probabilidad",(O56-(+O56*AM57)),IF(AH57="Impacto",AN56,""))),"")</f>
        <v/>
      </c>
      <c r="AO57" s="191" t="str">
        <f>IFERROR(IF(AND(AH56="Impacto",AH57="Impacto"),(AO56-(+AO56*AM57)),IF(AH57="Impacto",(U56-(U56*AM57)),IF(AH57="Probabilidad",AO56,""))),"")</f>
        <v/>
      </c>
      <c r="AP57" s="201"/>
      <c r="AQ57" s="201"/>
      <c r="AR57" s="201"/>
      <c r="AS57" s="561"/>
      <c r="AT57" s="561"/>
      <c r="AU57" s="567"/>
      <c r="AV57" s="561"/>
      <c r="AW57" s="561"/>
      <c r="AX57" s="567"/>
      <c r="AY57" s="567"/>
      <c r="AZ57" s="567"/>
      <c r="BA57" s="570"/>
      <c r="BB57" s="573"/>
      <c r="BC57" s="573"/>
      <c r="BD57" s="547"/>
      <c r="BE57" s="547"/>
      <c r="BF57" s="127"/>
    </row>
    <row r="58" spans="1:58" ht="15" hidden="1" customHeight="1" x14ac:dyDescent="0.25">
      <c r="A58" s="646"/>
      <c r="B58" s="647"/>
      <c r="C58" s="648"/>
      <c r="D58" s="587"/>
      <c r="E58" s="565"/>
      <c r="F58" s="591"/>
      <c r="G58" s="573"/>
      <c r="H58" s="570"/>
      <c r="I58" s="594"/>
      <c r="J58" s="597"/>
      <c r="K58" s="600"/>
      <c r="L58" s="576"/>
      <c r="M58" s="579"/>
      <c r="N58" s="570"/>
      <c r="O58" s="556"/>
      <c r="P58" s="570"/>
      <c r="Q58" s="556"/>
      <c r="R58" s="570"/>
      <c r="S58" s="556"/>
      <c r="T58" s="584"/>
      <c r="U58" s="556"/>
      <c r="V58" s="556"/>
      <c r="W58" s="567"/>
      <c r="X58" s="185">
        <v>3</v>
      </c>
      <c r="Y58" s="192"/>
      <c r="Z58" s="192"/>
      <c r="AA58" s="192"/>
      <c r="AB58" s="192"/>
      <c r="AC58" s="192"/>
      <c r="AD58" s="192"/>
      <c r="AE58" s="177" t="str">
        <f t="shared" si="9"/>
        <v/>
      </c>
      <c r="AF58" s="200"/>
      <c r="AG58" s="199"/>
      <c r="AH58" s="187" t="str">
        <f t="shared" si="10"/>
        <v/>
      </c>
      <c r="AI58" s="200"/>
      <c r="AJ58" s="189" t="str">
        <f t="shared" si="11"/>
        <v/>
      </c>
      <c r="AK58" s="200"/>
      <c r="AL58" s="184" t="str">
        <f t="shared" si="12"/>
        <v/>
      </c>
      <c r="AM58" s="190" t="str">
        <f t="shared" si="13"/>
        <v/>
      </c>
      <c r="AN58" s="191" t="str">
        <f>IFERROR(IF(AND(AH57="Probabilidad",AH58="Probabilidad"),(AN57-(+AN57*AM58)),IF(AND(AH57="Impacto",AH58="Probabilidad"),(AN56-(+AN56*AM58)),IF(AH58="Impacto",AN57,""))),"")</f>
        <v/>
      </c>
      <c r="AO58" s="191" t="str">
        <f>IFERROR(IF(AND(AH57="Impacto",AH58="Impacto"),(AO57-(+AO57*AM58)),IF(AND(AH57="Probabilidad",AH58="Impacto"),(AO56-(+AO56*AM58)),IF(AH58="Probabilidad",AO57,""))),"")</f>
        <v/>
      </c>
      <c r="AP58" s="201"/>
      <c r="AQ58" s="201"/>
      <c r="AR58" s="201"/>
      <c r="AS58" s="561"/>
      <c r="AT58" s="561"/>
      <c r="AU58" s="567"/>
      <c r="AV58" s="561"/>
      <c r="AW58" s="561"/>
      <c r="AX58" s="567"/>
      <c r="AY58" s="567"/>
      <c r="AZ58" s="567"/>
      <c r="BA58" s="570"/>
      <c r="BB58" s="573"/>
      <c r="BC58" s="573"/>
      <c r="BD58" s="547"/>
      <c r="BE58" s="547"/>
      <c r="BF58" s="127"/>
    </row>
    <row r="59" spans="1:58" ht="15" hidden="1" customHeight="1" x14ac:dyDescent="0.25">
      <c r="A59" s="646"/>
      <c r="B59" s="647"/>
      <c r="C59" s="648"/>
      <c r="D59" s="587"/>
      <c r="E59" s="565"/>
      <c r="F59" s="591"/>
      <c r="G59" s="573"/>
      <c r="H59" s="570"/>
      <c r="I59" s="594"/>
      <c r="J59" s="597"/>
      <c r="K59" s="600"/>
      <c r="L59" s="576"/>
      <c r="M59" s="579"/>
      <c r="N59" s="570"/>
      <c r="O59" s="556"/>
      <c r="P59" s="570"/>
      <c r="Q59" s="556"/>
      <c r="R59" s="570"/>
      <c r="S59" s="556"/>
      <c r="T59" s="584"/>
      <c r="U59" s="556"/>
      <c r="V59" s="556"/>
      <c r="W59" s="567"/>
      <c r="X59" s="185">
        <v>4</v>
      </c>
      <c r="Y59" s="192"/>
      <c r="Z59" s="192"/>
      <c r="AA59" s="192"/>
      <c r="AB59" s="192"/>
      <c r="AC59" s="192"/>
      <c r="AD59" s="192"/>
      <c r="AE59" s="177" t="str">
        <f t="shared" si="9"/>
        <v/>
      </c>
      <c r="AF59" s="200"/>
      <c r="AG59" s="199"/>
      <c r="AH59" s="187" t="str">
        <f t="shared" si="10"/>
        <v/>
      </c>
      <c r="AI59" s="200"/>
      <c r="AJ59" s="189" t="str">
        <f t="shared" si="11"/>
        <v/>
      </c>
      <c r="AK59" s="200"/>
      <c r="AL59" s="184" t="str">
        <f t="shared" si="12"/>
        <v/>
      </c>
      <c r="AM59" s="190" t="str">
        <f t="shared" si="13"/>
        <v/>
      </c>
      <c r="AN59" s="191" t="str">
        <f>IFERROR(IF(AND(AH58="Probabilidad",AH59="Probabilidad"),(AN58-(+AN58*AM59)),IF(AND(AH58="Impacto",AH59="Probabilidad"),(AN57-(+AN57*AM59)),IF(AH59="Impacto",AN58,""))),"")</f>
        <v/>
      </c>
      <c r="AO59" s="191" t="str">
        <f>IFERROR(IF(AND(AH58="Impacto",AH59="Impacto"),(AO58-(+AO58*AM59)),IF(AND(AH58="Probabilidad",AH59="Impacto"),(AO57-(+AO57*AM59)),IF(AH59="Probabilidad",AO58,""))),"")</f>
        <v/>
      </c>
      <c r="AP59" s="201"/>
      <c r="AQ59" s="201"/>
      <c r="AR59" s="201"/>
      <c r="AS59" s="561"/>
      <c r="AT59" s="561"/>
      <c r="AU59" s="567"/>
      <c r="AV59" s="561"/>
      <c r="AW59" s="561"/>
      <c r="AX59" s="567"/>
      <c r="AY59" s="567"/>
      <c r="AZ59" s="567"/>
      <c r="BA59" s="570"/>
      <c r="BB59" s="573"/>
      <c r="BC59" s="573"/>
      <c r="BD59" s="547"/>
      <c r="BE59" s="547"/>
      <c r="BF59" s="127"/>
    </row>
    <row r="60" spans="1:58" ht="15" hidden="1" customHeight="1" x14ac:dyDescent="0.25">
      <c r="A60" s="646"/>
      <c r="B60" s="647"/>
      <c r="C60" s="648"/>
      <c r="D60" s="587"/>
      <c r="E60" s="565"/>
      <c r="F60" s="591"/>
      <c r="G60" s="573"/>
      <c r="H60" s="570"/>
      <c r="I60" s="594"/>
      <c r="J60" s="597"/>
      <c r="K60" s="600"/>
      <c r="L60" s="576"/>
      <c r="M60" s="579"/>
      <c r="N60" s="570"/>
      <c r="O60" s="556"/>
      <c r="P60" s="570"/>
      <c r="Q60" s="556"/>
      <c r="R60" s="570"/>
      <c r="S60" s="556"/>
      <c r="T60" s="584"/>
      <c r="U60" s="556"/>
      <c r="V60" s="556"/>
      <c r="W60" s="567"/>
      <c r="X60" s="185">
        <v>5</v>
      </c>
      <c r="Y60" s="192"/>
      <c r="Z60" s="192"/>
      <c r="AA60" s="192"/>
      <c r="AB60" s="192"/>
      <c r="AC60" s="192"/>
      <c r="AD60" s="192"/>
      <c r="AE60" s="177" t="str">
        <f t="shared" si="9"/>
        <v/>
      </c>
      <c r="AF60" s="200"/>
      <c r="AG60" s="199"/>
      <c r="AH60" s="187" t="str">
        <f t="shared" si="10"/>
        <v/>
      </c>
      <c r="AI60" s="200"/>
      <c r="AJ60" s="189" t="str">
        <f t="shared" si="11"/>
        <v/>
      </c>
      <c r="AK60" s="200"/>
      <c r="AL60" s="184" t="str">
        <f t="shared" si="12"/>
        <v/>
      </c>
      <c r="AM60" s="190" t="str">
        <f t="shared" si="13"/>
        <v/>
      </c>
      <c r="AN60" s="191" t="str">
        <f>IFERROR(IF(AND(AH59="Probabilidad",AH60="Probabilidad"),(AN59-(+AN59*AM60)),IF(AND(AH59="Impacto",AH60="Probabilidad"),(AN58-(+AN58*AM60)),IF(AH60="Impacto",AN59,""))),"")</f>
        <v/>
      </c>
      <c r="AO60" s="191" t="str">
        <f>IFERROR(IF(AND(AH59="Impacto",AH60="Impacto"),(AO59-(+AO59*AM60)),IF(AND(AH59="Probabilidad",AH60="Impacto"),(AO58-(+AO58*AM60)),IF(AH60="Probabilidad",AO59,""))),"")</f>
        <v/>
      </c>
      <c r="AP60" s="201"/>
      <c r="AQ60" s="201"/>
      <c r="AR60" s="201"/>
      <c r="AS60" s="561"/>
      <c r="AT60" s="561"/>
      <c r="AU60" s="567"/>
      <c r="AV60" s="561"/>
      <c r="AW60" s="561"/>
      <c r="AX60" s="567"/>
      <c r="AY60" s="567"/>
      <c r="AZ60" s="567"/>
      <c r="BA60" s="570"/>
      <c r="BB60" s="573"/>
      <c r="BC60" s="573"/>
      <c r="BD60" s="547"/>
      <c r="BE60" s="547"/>
      <c r="BF60" s="127"/>
    </row>
    <row r="61" spans="1:58" ht="15.75" hidden="1" customHeight="1" thickBot="1" x14ac:dyDescent="0.3">
      <c r="A61" s="646"/>
      <c r="B61" s="647"/>
      <c r="C61" s="648"/>
      <c r="D61" s="588"/>
      <c r="E61" s="589"/>
      <c r="F61" s="592"/>
      <c r="G61" s="574"/>
      <c r="H61" s="571"/>
      <c r="I61" s="595"/>
      <c r="J61" s="598"/>
      <c r="K61" s="601"/>
      <c r="L61" s="577"/>
      <c r="M61" s="580"/>
      <c r="N61" s="571"/>
      <c r="O61" s="581"/>
      <c r="P61" s="571"/>
      <c r="Q61" s="581"/>
      <c r="R61" s="571"/>
      <c r="S61" s="581"/>
      <c r="T61" s="585"/>
      <c r="U61" s="581"/>
      <c r="V61" s="581"/>
      <c r="W61" s="568"/>
      <c r="X61" s="194">
        <v>6</v>
      </c>
      <c r="Y61" s="195"/>
      <c r="Z61" s="195"/>
      <c r="AA61" s="195"/>
      <c r="AB61" s="195"/>
      <c r="AC61" s="195"/>
      <c r="AD61" s="195"/>
      <c r="AE61" s="177" t="str">
        <f t="shared" si="9"/>
        <v/>
      </c>
      <c r="AF61" s="202"/>
      <c r="AG61" s="203"/>
      <c r="AH61" s="204" t="str">
        <f t="shared" si="10"/>
        <v/>
      </c>
      <c r="AI61" s="202"/>
      <c r="AJ61" s="196" t="str">
        <f t="shared" si="11"/>
        <v/>
      </c>
      <c r="AK61" s="202"/>
      <c r="AL61" s="193" t="str">
        <f t="shared" si="12"/>
        <v/>
      </c>
      <c r="AM61" s="197" t="str">
        <f t="shared" si="13"/>
        <v/>
      </c>
      <c r="AN61" s="214" t="str">
        <f>IFERROR(IF(AND(AH60="Probabilidad",AH61="Probabilidad"),(AN60-(+AN60*AM61)),IF(AND(AH60="Impacto",AH61="Probabilidad"),(AN59-(+AN59*AM61)),IF(AH61="Impacto",AN60,""))),"")</f>
        <v/>
      </c>
      <c r="AO61" s="214" t="str">
        <f>IFERROR(IF(AND(AH60="Impacto",AH61="Impacto"),(AO60-(+AO60*AM61)),IF(AND(AH60="Probabilidad",AH61="Impacto"),(AO59-(+AO59*AM61)),IF(AH61="Probabilidad",AO60,""))),"")</f>
        <v/>
      </c>
      <c r="AP61" s="205"/>
      <c r="AQ61" s="205"/>
      <c r="AR61" s="205"/>
      <c r="AS61" s="582"/>
      <c r="AT61" s="582"/>
      <c r="AU61" s="568"/>
      <c r="AV61" s="582"/>
      <c r="AW61" s="582"/>
      <c r="AX61" s="568"/>
      <c r="AY61" s="568"/>
      <c r="AZ61" s="568"/>
      <c r="BA61" s="571"/>
      <c r="BB61" s="574"/>
      <c r="BC61" s="574"/>
      <c r="BD61" s="575"/>
      <c r="BE61" s="575"/>
      <c r="BF61" s="127"/>
    </row>
    <row r="62" spans="1:58" ht="15" hidden="1" customHeight="1" x14ac:dyDescent="0.25">
      <c r="A62" s="646"/>
      <c r="B62" s="647"/>
      <c r="C62" s="648"/>
      <c r="D62" s="586"/>
      <c r="E62" s="564"/>
      <c r="F62" s="590"/>
      <c r="G62" s="572"/>
      <c r="H62" s="569"/>
      <c r="I62" s="593" t="str">
        <f>IF(D62="","",IF(D62="RG",'Identificación RG-RF-RLA-FT'!#REF!,IF(H62="","",(CONCATENATE(H62," ",#REF!," ",G62," ",#REF!," ",#REF!," ",#REF!," ",#REF!)))))</f>
        <v/>
      </c>
      <c r="J62" s="596"/>
      <c r="K62" s="599" t="e">
        <f>CONCATENATE(" *",'Identificación RG-RF-RLA-FT'!#REF!," *",'Identificación RG-RF-RLA-FT'!#REF!," *",'Identificación RG-RF-RLA-FT'!#REF!)</f>
        <v>#REF!</v>
      </c>
      <c r="L62" s="544"/>
      <c r="M62" s="578"/>
      <c r="N62" s="569"/>
      <c r="O62" s="555" t="str">
        <f>IF(N62="Muy Alta",100%,IF(N62="Alta",80%,IF(N62="Media",60%,IF(N62="Baja",40%,IF(N62="Muy Baja",20%,"")))))</f>
        <v/>
      </c>
      <c r="P62" s="569"/>
      <c r="Q62" s="555" t="str">
        <f>IF(P62="Catastrófico",100%,IF(P62="Mayor",80%,IF(P62="Moderado",60%,IF(P62="Menor",40%,IF(P62="Leve",20%,"")))))</f>
        <v/>
      </c>
      <c r="R62" s="569"/>
      <c r="S62" s="555" t="str">
        <f>IF(R62="Catastrófico",100%,IF(R62="Mayor",80%,IF(R62="Moderado",60%,IF(R62="Menor",40%,IF(R62="Leve",20%,"")))))</f>
        <v/>
      </c>
      <c r="T62" s="583" t="str">
        <f>IF(U62=100%,"Catastrófico",IF(U62=80%,"Mayor",IF(U62=60%,"Moderado",IF(U62=40%,"Menor",IF(U62=20%,"Leve","")))))</f>
        <v/>
      </c>
      <c r="U62" s="555" t="str">
        <f>IF(AND(Q62="",S62=""),"",MAX(Q62,S62))</f>
        <v/>
      </c>
      <c r="V62" s="555" t="str">
        <f>CONCATENATE(N62,T62)</f>
        <v/>
      </c>
      <c r="W62" s="566" t="str">
        <f>IF(V62="Muy AltaLeve","Alto",IF(V62="Muy AltaMenor","Alto",IF(V62="Muy AltaModerado","Alto",IF(V62="Muy AltaMayor","Alto",IF(V62="Muy AltaCatastrófico","Extremo",IF(V62="AltaLeve","Moderado",IF(V62="AltaMenor","Moderado",IF(V62="AltaModerado","Alto",IF(V62="AltaMayor","Alto",IF(V62="AltaCatastrófico","Extremo",IF(V62="MediaLeve","Moderado",IF(V62="MediaMenor","Moderado",IF(V62="MediaModerado","Moderado",IF(V62="MediaMayor","Alto",IF(V62="MediaCatastrófico","Extremo",IF(V62="BajaLeve","Bajo",IF(V62="BajaMenor","Moderado",IF(V62="BajaModerado","Moderado",IF(V62="BajaMayor","Alto",IF(V62="BajaCatastrófico","Extremo",IF(V62="Muy BajaLeve","Bajo",IF(V62="Muy BajaMenor","Bajo",IF(V62="Muy BajaModerado","Moderado",IF(V62="Muy BajaMayor","Alto",IF(V62="Muy BajaCatastrófico","Extremo","")))))))))))))))))))))))))</f>
        <v/>
      </c>
      <c r="X62" s="176">
        <v>1</v>
      </c>
      <c r="Y62" s="176"/>
      <c r="Z62" s="176"/>
      <c r="AA62" s="176"/>
      <c r="AB62" s="176"/>
      <c r="AC62" s="176"/>
      <c r="AD62" s="176"/>
      <c r="AE62" s="177" t="str">
        <f t="shared" si="9"/>
        <v/>
      </c>
      <c r="AF62" s="178"/>
      <c r="AG62" s="179"/>
      <c r="AH62" s="180" t="str">
        <f t="shared" si="10"/>
        <v/>
      </c>
      <c r="AI62" s="178"/>
      <c r="AJ62" s="175" t="str">
        <f t="shared" si="11"/>
        <v/>
      </c>
      <c r="AK62" s="178"/>
      <c r="AL62" s="175" t="str">
        <f t="shared" si="12"/>
        <v/>
      </c>
      <c r="AM62" s="181" t="str">
        <f t="shared" si="13"/>
        <v/>
      </c>
      <c r="AN62" s="182" t="str">
        <f>IFERROR(IF(AH62="Probabilidad",(O62-(+O62*AM62)),IF(AH62="Impacto",O62,"")),"")</f>
        <v/>
      </c>
      <c r="AO62" s="182" t="str">
        <f>IFERROR(IF(AH62="Impacto",(U62-(+U62*AM62)),IF(AH62="Probabilidad",U62,"")),"")</f>
        <v/>
      </c>
      <c r="AP62" s="183"/>
      <c r="AQ62" s="183"/>
      <c r="AR62" s="183"/>
      <c r="AS62" s="560" t="str">
        <f>O62</f>
        <v/>
      </c>
      <c r="AT62" s="560" t="str">
        <f>IF(AN62="","",MIN(AN62:AN67))</f>
        <v/>
      </c>
      <c r="AU62" s="566" t="str">
        <f>IFERROR(IF(AT62="","",IF(AT62&lt;=0.2,"Muy Baja",IF(AT62&lt;=0.4,"Baja",IF(AT62&lt;=0.6,"Media",IF(AT62&lt;=0.8,"Alta","Muy Alta"))))),"")</f>
        <v/>
      </c>
      <c r="AV62" s="560" t="str">
        <f>U62</f>
        <v/>
      </c>
      <c r="AW62" s="560" t="str">
        <f>IF(AO62="","",MIN(AO62:AO67))</f>
        <v/>
      </c>
      <c r="AX62" s="566" t="str">
        <f>IFERROR(IF(AW62="","",IF(AW62&lt;=0.2,"Leve",IF(AW62&lt;=0.4,"Menor",IF(AW62&lt;=0.6,"Moderado",IF(AW62&lt;=0.8,"Mayor","Catastrófico"))))),"")</f>
        <v/>
      </c>
      <c r="AY62" s="566" t="str">
        <f>W62</f>
        <v/>
      </c>
      <c r="AZ62" s="566" t="str">
        <f>IFERROR(IF(OR(AND(AU62="Muy Baja",AX62="Leve"),AND(AU62="Muy Baja",AX62="Menor"),AND(AU62="Baja",AX62="Leve")),"Bajo",IF(OR(AND(AU62="Muy baja",AX62="Moderado"),AND(AU62="Baja",AX62="Menor"),AND(AU62="Baja",AX62="Moderado"),AND(AU62="Media",AX62="Leve"),AND(AU62="Media",AX62="Menor"),AND(AU62="Media",AX62="Moderado"),AND(AU62="Alta",AX62="Leve"),AND(AU62="Alta",AX62="Menor")),"Moderado",IF(OR(AND(AU62="Muy Baja",AX62="Mayor"),AND(AU62="Baja",AX62="Mayor"),AND(AU62="Media",AX62="Mayor"),AND(AU62="Alta",AX62="Moderado"),AND(AU62="Alta",AX62="Mayor"),AND(AU62="Muy Alta",AX62="Leve"),AND(AU62="Muy Alta",AX62="Menor"),AND(AU62="Muy Alta",AX62="Moderado"),AND(AU62="Muy Alta",AX62="Mayor")),"Alto",IF(OR(AND(AU62="Muy Baja",AX62="Catastrófico"),AND(AU62="Baja",AX62="Catastrófico"),AND(AU62="Media",AX62="Catastrófico"),AND(AU62="Alta",AX62="Catastrófico"),AND(AU62="Muy Alta",AX62="Catastrófico")),"Extremo","")))),"")</f>
        <v/>
      </c>
      <c r="BA62" s="569"/>
      <c r="BB62" s="572"/>
      <c r="BC62" s="572"/>
      <c r="BD62" s="546"/>
      <c r="BE62" s="546"/>
      <c r="BF62" s="127"/>
    </row>
    <row r="63" spans="1:58" ht="15" hidden="1" customHeight="1" x14ac:dyDescent="0.25">
      <c r="A63" s="646"/>
      <c r="B63" s="647"/>
      <c r="C63" s="648"/>
      <c r="D63" s="587"/>
      <c r="E63" s="565"/>
      <c r="F63" s="591"/>
      <c r="G63" s="573"/>
      <c r="H63" s="570"/>
      <c r="I63" s="594"/>
      <c r="J63" s="597"/>
      <c r="K63" s="600"/>
      <c r="L63" s="576"/>
      <c r="M63" s="579"/>
      <c r="N63" s="570"/>
      <c r="O63" s="556"/>
      <c r="P63" s="570"/>
      <c r="Q63" s="556"/>
      <c r="R63" s="570"/>
      <c r="S63" s="556"/>
      <c r="T63" s="584"/>
      <c r="U63" s="556"/>
      <c r="V63" s="556"/>
      <c r="W63" s="567"/>
      <c r="X63" s="185">
        <v>2</v>
      </c>
      <c r="Y63" s="192"/>
      <c r="Z63" s="192"/>
      <c r="AA63" s="192"/>
      <c r="AB63" s="192"/>
      <c r="AC63" s="192"/>
      <c r="AD63" s="192"/>
      <c r="AE63" s="177" t="str">
        <f t="shared" si="9"/>
        <v/>
      </c>
      <c r="AF63" s="200"/>
      <c r="AG63" s="199"/>
      <c r="AH63" s="187" t="str">
        <f t="shared" si="10"/>
        <v/>
      </c>
      <c r="AI63" s="200"/>
      <c r="AJ63" s="189" t="str">
        <f t="shared" si="11"/>
        <v/>
      </c>
      <c r="AK63" s="200"/>
      <c r="AL63" s="184" t="str">
        <f t="shared" si="12"/>
        <v/>
      </c>
      <c r="AM63" s="190" t="str">
        <f t="shared" si="13"/>
        <v/>
      </c>
      <c r="AN63" s="191" t="str">
        <f>IFERROR(IF(AND(AH62="Probabilidad",AH63="Probabilidad"),(AN62-(+AN62*AM63)),IF(AH63="Probabilidad",(O62-(+O62*AM63)),IF(AH63="Impacto",AN62,""))),"")</f>
        <v/>
      </c>
      <c r="AO63" s="191" t="str">
        <f>IFERROR(IF(AND(AH62="Impacto",AH63="Impacto"),(AO62-(+AO62*AM63)),IF(AH63="Impacto",(U62-(U62*AM63)),IF(AH63="Probabilidad",AO62,""))),"")</f>
        <v/>
      </c>
      <c r="AP63" s="201"/>
      <c r="AQ63" s="201"/>
      <c r="AR63" s="201"/>
      <c r="AS63" s="561"/>
      <c r="AT63" s="561"/>
      <c r="AU63" s="567"/>
      <c r="AV63" s="561"/>
      <c r="AW63" s="561"/>
      <c r="AX63" s="567"/>
      <c r="AY63" s="567"/>
      <c r="AZ63" s="567"/>
      <c r="BA63" s="570"/>
      <c r="BB63" s="573"/>
      <c r="BC63" s="573"/>
      <c r="BD63" s="547"/>
      <c r="BE63" s="547"/>
      <c r="BF63" s="127"/>
    </row>
    <row r="64" spans="1:58" ht="15" hidden="1" customHeight="1" x14ac:dyDescent="0.25">
      <c r="A64" s="646"/>
      <c r="B64" s="647"/>
      <c r="C64" s="648"/>
      <c r="D64" s="587"/>
      <c r="E64" s="565"/>
      <c r="F64" s="591"/>
      <c r="G64" s="573"/>
      <c r="H64" s="570"/>
      <c r="I64" s="594"/>
      <c r="J64" s="597"/>
      <c r="K64" s="600"/>
      <c r="L64" s="576"/>
      <c r="M64" s="579"/>
      <c r="N64" s="570"/>
      <c r="O64" s="556"/>
      <c r="P64" s="570"/>
      <c r="Q64" s="556"/>
      <c r="R64" s="570"/>
      <c r="S64" s="556"/>
      <c r="T64" s="584"/>
      <c r="U64" s="556"/>
      <c r="V64" s="556"/>
      <c r="W64" s="567"/>
      <c r="X64" s="185">
        <v>3</v>
      </c>
      <c r="Y64" s="192"/>
      <c r="Z64" s="192"/>
      <c r="AA64" s="192"/>
      <c r="AB64" s="192"/>
      <c r="AC64" s="192"/>
      <c r="AD64" s="192"/>
      <c r="AE64" s="177" t="str">
        <f t="shared" si="9"/>
        <v/>
      </c>
      <c r="AF64" s="200"/>
      <c r="AG64" s="199"/>
      <c r="AH64" s="187" t="str">
        <f t="shared" si="10"/>
        <v/>
      </c>
      <c r="AI64" s="200"/>
      <c r="AJ64" s="189" t="str">
        <f t="shared" si="11"/>
        <v/>
      </c>
      <c r="AK64" s="200"/>
      <c r="AL64" s="184" t="str">
        <f t="shared" si="12"/>
        <v/>
      </c>
      <c r="AM64" s="190" t="str">
        <f t="shared" si="13"/>
        <v/>
      </c>
      <c r="AN64" s="191" t="str">
        <f>IFERROR(IF(AND(AH63="Probabilidad",AH64="Probabilidad"),(AN63-(+AN63*AM64)),IF(AND(AH63="Impacto",AH64="Probabilidad"),(AN62-(+AN62*AM64)),IF(AH64="Impacto",AN63,""))),"")</f>
        <v/>
      </c>
      <c r="AO64" s="191" t="str">
        <f>IFERROR(IF(AND(AH63="Impacto",AH64="Impacto"),(AO63-(+AO63*AM64)),IF(AND(AH63="Probabilidad",AH64="Impacto"),(AO62-(+AO62*AM64)),IF(AH64="Probabilidad",AO63,""))),"")</f>
        <v/>
      </c>
      <c r="AP64" s="201"/>
      <c r="AQ64" s="201"/>
      <c r="AR64" s="201"/>
      <c r="AS64" s="561"/>
      <c r="AT64" s="561"/>
      <c r="AU64" s="567"/>
      <c r="AV64" s="561"/>
      <c r="AW64" s="561"/>
      <c r="AX64" s="567"/>
      <c r="AY64" s="567"/>
      <c r="AZ64" s="567"/>
      <c r="BA64" s="570"/>
      <c r="BB64" s="573"/>
      <c r="BC64" s="573"/>
      <c r="BD64" s="547"/>
      <c r="BE64" s="547"/>
      <c r="BF64" s="127"/>
    </row>
    <row r="65" spans="1:58" ht="15" hidden="1" customHeight="1" x14ac:dyDescent="0.25">
      <c r="A65" s="646"/>
      <c r="B65" s="647"/>
      <c r="C65" s="648"/>
      <c r="D65" s="587"/>
      <c r="E65" s="565"/>
      <c r="F65" s="591"/>
      <c r="G65" s="573"/>
      <c r="H65" s="570"/>
      <c r="I65" s="594"/>
      <c r="J65" s="597"/>
      <c r="K65" s="600"/>
      <c r="L65" s="576"/>
      <c r="M65" s="579"/>
      <c r="N65" s="570"/>
      <c r="O65" s="556"/>
      <c r="P65" s="570"/>
      <c r="Q65" s="556"/>
      <c r="R65" s="570"/>
      <c r="S65" s="556"/>
      <c r="T65" s="584"/>
      <c r="U65" s="556"/>
      <c r="V65" s="556"/>
      <c r="W65" s="567"/>
      <c r="X65" s="185">
        <v>4</v>
      </c>
      <c r="Y65" s="192"/>
      <c r="Z65" s="192"/>
      <c r="AA65" s="192"/>
      <c r="AB65" s="192"/>
      <c r="AC65" s="192"/>
      <c r="AD65" s="192"/>
      <c r="AE65" s="177" t="str">
        <f t="shared" si="9"/>
        <v/>
      </c>
      <c r="AF65" s="200"/>
      <c r="AG65" s="199"/>
      <c r="AH65" s="187" t="str">
        <f t="shared" si="10"/>
        <v/>
      </c>
      <c r="AI65" s="200"/>
      <c r="AJ65" s="189" t="str">
        <f t="shared" si="11"/>
        <v/>
      </c>
      <c r="AK65" s="200"/>
      <c r="AL65" s="184" t="str">
        <f t="shared" si="12"/>
        <v/>
      </c>
      <c r="AM65" s="190" t="str">
        <f t="shared" si="13"/>
        <v/>
      </c>
      <c r="AN65" s="191" t="str">
        <f>IFERROR(IF(AND(AH64="Probabilidad",AH65="Probabilidad"),(AN64-(+AN64*AM65)),IF(AND(AH64="Impacto",AH65="Probabilidad"),(AN63-(+AN63*AM65)),IF(AH65="Impacto",AN64,""))),"")</f>
        <v/>
      </c>
      <c r="AO65" s="191" t="str">
        <f>IFERROR(IF(AND(AH64="Impacto",AH65="Impacto"),(AO64-(+AO64*AM65)),IF(AND(AH64="Probabilidad",AH65="Impacto"),(AO63-(+AO63*AM65)),IF(AH65="Probabilidad",AO64,""))),"")</f>
        <v/>
      </c>
      <c r="AP65" s="201"/>
      <c r="AQ65" s="201"/>
      <c r="AR65" s="201"/>
      <c r="AS65" s="561"/>
      <c r="AT65" s="561"/>
      <c r="AU65" s="567"/>
      <c r="AV65" s="561"/>
      <c r="AW65" s="561"/>
      <c r="AX65" s="567"/>
      <c r="AY65" s="567"/>
      <c r="AZ65" s="567"/>
      <c r="BA65" s="570"/>
      <c r="BB65" s="573"/>
      <c r="BC65" s="573"/>
      <c r="BD65" s="547"/>
      <c r="BE65" s="547"/>
      <c r="BF65" s="127"/>
    </row>
    <row r="66" spans="1:58" ht="15" hidden="1" customHeight="1" x14ac:dyDescent="0.25">
      <c r="A66" s="646"/>
      <c r="B66" s="647"/>
      <c r="C66" s="648"/>
      <c r="D66" s="587"/>
      <c r="E66" s="565"/>
      <c r="F66" s="591"/>
      <c r="G66" s="573"/>
      <c r="H66" s="570"/>
      <c r="I66" s="594"/>
      <c r="J66" s="597"/>
      <c r="K66" s="600"/>
      <c r="L66" s="576"/>
      <c r="M66" s="579"/>
      <c r="N66" s="570"/>
      <c r="O66" s="556"/>
      <c r="P66" s="570"/>
      <c r="Q66" s="556"/>
      <c r="R66" s="570"/>
      <c r="S66" s="556"/>
      <c r="T66" s="584"/>
      <c r="U66" s="556"/>
      <c r="V66" s="556"/>
      <c r="W66" s="567"/>
      <c r="X66" s="185">
        <v>5</v>
      </c>
      <c r="Y66" s="192"/>
      <c r="Z66" s="192"/>
      <c r="AA66" s="192"/>
      <c r="AB66" s="192"/>
      <c r="AC66" s="192"/>
      <c r="AD66" s="192"/>
      <c r="AE66" s="177" t="str">
        <f t="shared" si="9"/>
        <v/>
      </c>
      <c r="AF66" s="200"/>
      <c r="AG66" s="199"/>
      <c r="AH66" s="187" t="str">
        <f t="shared" si="10"/>
        <v/>
      </c>
      <c r="AI66" s="200"/>
      <c r="AJ66" s="189" t="str">
        <f t="shared" si="11"/>
        <v/>
      </c>
      <c r="AK66" s="200"/>
      <c r="AL66" s="184" t="str">
        <f t="shared" si="12"/>
        <v/>
      </c>
      <c r="AM66" s="190" t="str">
        <f t="shared" si="13"/>
        <v/>
      </c>
      <c r="AN66" s="191" t="str">
        <f>IFERROR(IF(AND(AH65="Probabilidad",AH66="Probabilidad"),(AN65-(+AN65*AM66)),IF(AND(AH65="Impacto",AH66="Probabilidad"),(AN64-(+AN64*AM66)),IF(AH66="Impacto",AN65,""))),"")</f>
        <v/>
      </c>
      <c r="AO66" s="191" t="str">
        <f>IFERROR(IF(AND(AH65="Impacto",AH66="Impacto"),(AO65-(+AO65*AM66)),IF(AND(AH65="Probabilidad",AH66="Impacto"),(AO64-(+AO64*AM66)),IF(AH66="Probabilidad",AO65,""))),"")</f>
        <v/>
      </c>
      <c r="AP66" s="201"/>
      <c r="AQ66" s="201"/>
      <c r="AR66" s="201"/>
      <c r="AS66" s="561"/>
      <c r="AT66" s="561"/>
      <c r="AU66" s="567"/>
      <c r="AV66" s="561"/>
      <c r="AW66" s="561"/>
      <c r="AX66" s="567"/>
      <c r="AY66" s="567"/>
      <c r="AZ66" s="567"/>
      <c r="BA66" s="570"/>
      <c r="BB66" s="573"/>
      <c r="BC66" s="573"/>
      <c r="BD66" s="547"/>
      <c r="BE66" s="547"/>
      <c r="BF66" s="127"/>
    </row>
    <row r="67" spans="1:58" ht="15.75" hidden="1" customHeight="1" thickBot="1" x14ac:dyDescent="0.3">
      <c r="A67" s="646"/>
      <c r="B67" s="647"/>
      <c r="C67" s="648"/>
      <c r="D67" s="588"/>
      <c r="E67" s="589"/>
      <c r="F67" s="592"/>
      <c r="G67" s="574"/>
      <c r="H67" s="571"/>
      <c r="I67" s="595"/>
      <c r="J67" s="598"/>
      <c r="K67" s="601"/>
      <c r="L67" s="577"/>
      <c r="M67" s="580"/>
      <c r="N67" s="571"/>
      <c r="O67" s="581"/>
      <c r="P67" s="571"/>
      <c r="Q67" s="581"/>
      <c r="R67" s="571"/>
      <c r="S67" s="581"/>
      <c r="T67" s="585"/>
      <c r="U67" s="581"/>
      <c r="V67" s="581"/>
      <c r="W67" s="568"/>
      <c r="X67" s="194">
        <v>6</v>
      </c>
      <c r="Y67" s="195"/>
      <c r="Z67" s="195"/>
      <c r="AA67" s="195"/>
      <c r="AB67" s="195"/>
      <c r="AC67" s="195"/>
      <c r="AD67" s="195"/>
      <c r="AE67" s="177" t="str">
        <f t="shared" si="9"/>
        <v/>
      </c>
      <c r="AF67" s="202"/>
      <c r="AG67" s="203"/>
      <c r="AH67" s="204" t="str">
        <f t="shared" si="10"/>
        <v/>
      </c>
      <c r="AI67" s="202"/>
      <c r="AJ67" s="196" t="str">
        <f t="shared" si="11"/>
        <v/>
      </c>
      <c r="AK67" s="202"/>
      <c r="AL67" s="193" t="str">
        <f t="shared" si="12"/>
        <v/>
      </c>
      <c r="AM67" s="197" t="str">
        <f t="shared" si="13"/>
        <v/>
      </c>
      <c r="AN67" s="214" t="str">
        <f>IFERROR(IF(AND(AH66="Probabilidad",AH67="Probabilidad"),(AN66-(+AN66*AM67)),IF(AND(AH66="Impacto",AH67="Probabilidad"),(AN65-(+AN65*AM67)),IF(AH67="Impacto",AN66,""))),"")</f>
        <v/>
      </c>
      <c r="AO67" s="214" t="str">
        <f>IFERROR(IF(AND(AH66="Impacto",AH67="Impacto"),(AO66-(+AO66*AM67)),IF(AND(AH66="Probabilidad",AH67="Impacto"),(AO65-(+AO65*AM67)),IF(AH67="Probabilidad",AO66,""))),"")</f>
        <v/>
      </c>
      <c r="AP67" s="205"/>
      <c r="AQ67" s="205"/>
      <c r="AR67" s="205"/>
      <c r="AS67" s="582"/>
      <c r="AT67" s="582"/>
      <c r="AU67" s="568"/>
      <c r="AV67" s="582"/>
      <c r="AW67" s="582"/>
      <c r="AX67" s="568"/>
      <c r="AY67" s="568"/>
      <c r="AZ67" s="568"/>
      <c r="BA67" s="571"/>
      <c r="BB67" s="574"/>
      <c r="BC67" s="574"/>
      <c r="BD67" s="575"/>
      <c r="BE67" s="575"/>
      <c r="BF67" s="127"/>
    </row>
    <row r="68" spans="1:58" ht="15" hidden="1" customHeight="1" x14ac:dyDescent="0.25">
      <c r="A68" s="646"/>
      <c r="B68" s="647"/>
      <c r="C68" s="648"/>
      <c r="D68" s="586"/>
      <c r="E68" s="564"/>
      <c r="F68" s="590"/>
      <c r="G68" s="572"/>
      <c r="H68" s="569"/>
      <c r="I68" s="593" t="str">
        <f>IF(D68="","",IF(D68="RG",'Identificación RG-RF-RLA-FT'!#REF!,IF(H68="","",(CONCATENATE(H68," ",#REF!," ",G68," ",#REF!," ",#REF!," ",#REF!," ",#REF!)))))</f>
        <v/>
      </c>
      <c r="J68" s="596"/>
      <c r="K68" s="599" t="e">
        <f>CONCATENATE(" *",'Identificación RG-RF-RLA-FT'!#REF!," *",'Identificación RG-RF-RLA-FT'!#REF!," *",'Identificación RG-RF-RLA-FT'!#REF!)</f>
        <v>#REF!</v>
      </c>
      <c r="L68" s="544"/>
      <c r="M68" s="578"/>
      <c r="N68" s="569"/>
      <c r="O68" s="555" t="str">
        <f>IF(N68="Muy Alta",100%,IF(N68="Alta",80%,IF(N68="Media",60%,IF(N68="Baja",40%,IF(N68="Muy Baja",20%,"")))))</f>
        <v/>
      </c>
      <c r="P68" s="569"/>
      <c r="Q68" s="555" t="str">
        <f>IF(P68="Catastrófico",100%,IF(P68="Mayor",80%,IF(P68="Moderado",60%,IF(P68="Menor",40%,IF(P68="Leve",20%,"")))))</f>
        <v/>
      </c>
      <c r="R68" s="569"/>
      <c r="S68" s="555" t="str">
        <f>IF(R68="Catastrófico",100%,IF(R68="Mayor",80%,IF(R68="Moderado",60%,IF(R68="Menor",40%,IF(R68="Leve",20%,"")))))</f>
        <v/>
      </c>
      <c r="T68" s="583" t="str">
        <f>IF(U68=100%,"Catastrófico",IF(U68=80%,"Mayor",IF(U68=60%,"Moderado",IF(U68=40%,"Menor",IF(U68=20%,"Leve","")))))</f>
        <v/>
      </c>
      <c r="U68" s="555" t="str">
        <f>IF(AND(Q68="",S68=""),"",MAX(Q68,S68))</f>
        <v/>
      </c>
      <c r="V68" s="555" t="str">
        <f>CONCATENATE(N68,T68)</f>
        <v/>
      </c>
      <c r="W68" s="566" t="str">
        <f>IF(V68="Muy AltaLeve","Alto",IF(V68="Muy AltaMenor","Alto",IF(V68="Muy AltaModerado","Alto",IF(V68="Muy AltaMayor","Alto",IF(V68="Muy AltaCatastrófico","Extremo",IF(V68="AltaLeve","Moderado",IF(V68="AltaMenor","Moderado",IF(V68="AltaModerado","Alto",IF(V68="AltaMayor","Alto",IF(V68="AltaCatastrófico","Extremo",IF(V68="MediaLeve","Moderado",IF(V68="MediaMenor","Moderado",IF(V68="MediaModerado","Moderado",IF(V68="MediaMayor","Alto",IF(V68="MediaCatastrófico","Extremo",IF(V68="BajaLeve","Bajo",IF(V68="BajaMenor","Moderado",IF(V68="BajaModerado","Moderado",IF(V68="BajaMayor","Alto",IF(V68="BajaCatastrófico","Extremo",IF(V68="Muy BajaLeve","Bajo",IF(V68="Muy BajaMenor","Bajo",IF(V68="Muy BajaModerado","Moderado",IF(V68="Muy BajaMayor","Alto",IF(V68="Muy BajaCatastrófico","Extremo","")))))))))))))))))))))))))</f>
        <v/>
      </c>
      <c r="X68" s="176">
        <v>1</v>
      </c>
      <c r="Y68" s="176"/>
      <c r="Z68" s="176"/>
      <c r="AA68" s="176"/>
      <c r="AB68" s="176"/>
      <c r="AC68" s="176"/>
      <c r="AD68" s="176"/>
      <c r="AE68" s="177" t="str">
        <f t="shared" si="9"/>
        <v/>
      </c>
      <c r="AF68" s="178"/>
      <c r="AG68" s="179"/>
      <c r="AH68" s="180" t="str">
        <f t="shared" si="10"/>
        <v/>
      </c>
      <c r="AI68" s="178"/>
      <c r="AJ68" s="175" t="str">
        <f t="shared" si="11"/>
        <v/>
      </c>
      <c r="AK68" s="178"/>
      <c r="AL68" s="175" t="str">
        <f t="shared" si="12"/>
        <v/>
      </c>
      <c r="AM68" s="181" t="str">
        <f t="shared" si="13"/>
        <v/>
      </c>
      <c r="AN68" s="182" t="str">
        <f>IFERROR(IF(AH68="Probabilidad",(O68-(+O68*AM68)),IF(AH68="Impacto",O68,"")),"")</f>
        <v/>
      </c>
      <c r="AO68" s="182" t="str">
        <f>IFERROR(IF(AH68="Impacto",(U68-(+U68*AM68)),IF(AH68="Probabilidad",U68,"")),"")</f>
        <v/>
      </c>
      <c r="AP68" s="183"/>
      <c r="AQ68" s="183"/>
      <c r="AR68" s="183"/>
      <c r="AS68" s="560" t="str">
        <f>O68</f>
        <v/>
      </c>
      <c r="AT68" s="560" t="str">
        <f>IF(AN68="","",MIN(AN68:AN73))</f>
        <v/>
      </c>
      <c r="AU68" s="566" t="str">
        <f>IFERROR(IF(AT68="","",IF(AT68&lt;=0.2,"Muy Baja",IF(AT68&lt;=0.4,"Baja",IF(AT68&lt;=0.6,"Media",IF(AT68&lt;=0.8,"Alta","Muy Alta"))))),"")</f>
        <v/>
      </c>
      <c r="AV68" s="560" t="str">
        <f>U68</f>
        <v/>
      </c>
      <c r="AW68" s="560" t="str">
        <f>IF(AO68="","",MIN(AO68:AO73))</f>
        <v/>
      </c>
      <c r="AX68" s="566" t="str">
        <f>IFERROR(IF(AW68="","",IF(AW68&lt;=0.2,"Leve",IF(AW68&lt;=0.4,"Menor",IF(AW68&lt;=0.6,"Moderado",IF(AW68&lt;=0.8,"Mayor","Catastrófico"))))),"")</f>
        <v/>
      </c>
      <c r="AY68" s="566" t="str">
        <f>W68</f>
        <v/>
      </c>
      <c r="AZ68" s="566" t="str">
        <f>IFERROR(IF(OR(AND(AU68="Muy Baja",AX68="Leve"),AND(AU68="Muy Baja",AX68="Menor"),AND(AU68="Baja",AX68="Leve")),"Bajo",IF(OR(AND(AU68="Muy baja",AX68="Moderado"),AND(AU68="Baja",AX68="Menor"),AND(AU68="Baja",AX68="Moderado"),AND(AU68="Media",AX68="Leve"),AND(AU68="Media",AX68="Menor"),AND(AU68="Media",AX68="Moderado"),AND(AU68="Alta",AX68="Leve"),AND(AU68="Alta",AX68="Menor")),"Moderado",IF(OR(AND(AU68="Muy Baja",AX68="Mayor"),AND(AU68="Baja",AX68="Mayor"),AND(AU68="Media",AX68="Mayor"),AND(AU68="Alta",AX68="Moderado"),AND(AU68="Alta",AX68="Mayor"),AND(AU68="Muy Alta",AX68="Leve"),AND(AU68="Muy Alta",AX68="Menor"),AND(AU68="Muy Alta",AX68="Moderado"),AND(AU68="Muy Alta",AX68="Mayor")),"Alto",IF(OR(AND(AU68="Muy Baja",AX68="Catastrófico"),AND(AU68="Baja",AX68="Catastrófico"),AND(AU68="Media",AX68="Catastrófico"),AND(AU68="Alta",AX68="Catastrófico"),AND(AU68="Muy Alta",AX68="Catastrófico")),"Extremo","")))),"")</f>
        <v/>
      </c>
      <c r="BA68" s="569"/>
      <c r="BB68" s="572"/>
      <c r="BC68" s="572"/>
      <c r="BD68" s="546"/>
      <c r="BE68" s="546"/>
      <c r="BF68" s="127"/>
    </row>
    <row r="69" spans="1:58" ht="15" hidden="1" customHeight="1" x14ac:dyDescent="0.25">
      <c r="A69" s="646"/>
      <c r="B69" s="647"/>
      <c r="C69" s="648"/>
      <c r="D69" s="587"/>
      <c r="E69" s="565"/>
      <c r="F69" s="591"/>
      <c r="G69" s="573"/>
      <c r="H69" s="570"/>
      <c r="I69" s="594"/>
      <c r="J69" s="597"/>
      <c r="K69" s="600"/>
      <c r="L69" s="576"/>
      <c r="M69" s="579"/>
      <c r="N69" s="570"/>
      <c r="O69" s="556"/>
      <c r="P69" s="570"/>
      <c r="Q69" s="556"/>
      <c r="R69" s="570"/>
      <c r="S69" s="556"/>
      <c r="T69" s="584"/>
      <c r="U69" s="556"/>
      <c r="V69" s="556"/>
      <c r="W69" s="567"/>
      <c r="X69" s="185">
        <v>2</v>
      </c>
      <c r="Y69" s="192"/>
      <c r="Z69" s="192"/>
      <c r="AA69" s="192"/>
      <c r="AB69" s="192"/>
      <c r="AC69" s="192"/>
      <c r="AD69" s="192"/>
      <c r="AE69" s="177" t="str">
        <f t="shared" si="9"/>
        <v/>
      </c>
      <c r="AF69" s="200"/>
      <c r="AG69" s="199"/>
      <c r="AH69" s="187" t="str">
        <f t="shared" si="10"/>
        <v/>
      </c>
      <c r="AI69" s="200"/>
      <c r="AJ69" s="189" t="str">
        <f t="shared" si="11"/>
        <v/>
      </c>
      <c r="AK69" s="200"/>
      <c r="AL69" s="184" t="str">
        <f t="shared" si="12"/>
        <v/>
      </c>
      <c r="AM69" s="190" t="str">
        <f t="shared" si="13"/>
        <v/>
      </c>
      <c r="AN69" s="191" t="str">
        <f>IFERROR(IF(AND(AH68="Probabilidad",AH69="Probabilidad"),(AN68-(+AN68*AM69)),IF(AH69="Probabilidad",(O68-(+O68*AM69)),IF(AH69="Impacto",AN68,""))),"")</f>
        <v/>
      </c>
      <c r="AO69" s="191" t="str">
        <f>IFERROR(IF(AND(AH68="Impacto",AH69="Impacto"),(AO68-(+AO68*AM69)),IF(AH69="Impacto",(U68-(U68*AM69)),IF(AH69="Probabilidad",AO68,""))),"")</f>
        <v/>
      </c>
      <c r="AP69" s="201"/>
      <c r="AQ69" s="201"/>
      <c r="AR69" s="201"/>
      <c r="AS69" s="561"/>
      <c r="AT69" s="561"/>
      <c r="AU69" s="567"/>
      <c r="AV69" s="561"/>
      <c r="AW69" s="561"/>
      <c r="AX69" s="567"/>
      <c r="AY69" s="567"/>
      <c r="AZ69" s="567"/>
      <c r="BA69" s="570"/>
      <c r="BB69" s="573"/>
      <c r="BC69" s="573"/>
      <c r="BD69" s="547"/>
      <c r="BE69" s="547"/>
      <c r="BF69" s="127"/>
    </row>
    <row r="70" spans="1:58" ht="15" hidden="1" customHeight="1" x14ac:dyDescent="0.25">
      <c r="A70" s="646"/>
      <c r="B70" s="647"/>
      <c r="C70" s="648"/>
      <c r="D70" s="587"/>
      <c r="E70" s="565"/>
      <c r="F70" s="591"/>
      <c r="G70" s="573"/>
      <c r="H70" s="570"/>
      <c r="I70" s="594"/>
      <c r="J70" s="597"/>
      <c r="K70" s="600"/>
      <c r="L70" s="576"/>
      <c r="M70" s="579"/>
      <c r="N70" s="570"/>
      <c r="O70" s="556"/>
      <c r="P70" s="570"/>
      <c r="Q70" s="556"/>
      <c r="R70" s="570"/>
      <c r="S70" s="556"/>
      <c r="T70" s="584"/>
      <c r="U70" s="556"/>
      <c r="V70" s="556"/>
      <c r="W70" s="567"/>
      <c r="X70" s="185">
        <v>3</v>
      </c>
      <c r="Y70" s="192"/>
      <c r="Z70" s="192"/>
      <c r="AA70" s="192"/>
      <c r="AB70" s="192"/>
      <c r="AC70" s="192"/>
      <c r="AD70" s="192"/>
      <c r="AE70" s="177" t="str">
        <f t="shared" si="9"/>
        <v/>
      </c>
      <c r="AF70" s="200"/>
      <c r="AG70" s="199"/>
      <c r="AH70" s="187" t="str">
        <f t="shared" si="10"/>
        <v/>
      </c>
      <c r="AI70" s="200"/>
      <c r="AJ70" s="189" t="str">
        <f t="shared" si="11"/>
        <v/>
      </c>
      <c r="AK70" s="200"/>
      <c r="AL70" s="184" t="str">
        <f t="shared" si="12"/>
        <v/>
      </c>
      <c r="AM70" s="190" t="str">
        <f t="shared" si="13"/>
        <v/>
      </c>
      <c r="AN70" s="191" t="str">
        <f>IFERROR(IF(AND(AH69="Probabilidad",AH70="Probabilidad"),(AN69-(+AN69*AM70)),IF(AND(AH69="Impacto",AH70="Probabilidad"),(AN68-(+AN68*AM70)),IF(AH70="Impacto",AN69,""))),"")</f>
        <v/>
      </c>
      <c r="AO70" s="191" t="str">
        <f>IFERROR(IF(AND(AH69="Impacto",AH70="Impacto"),(AO69-(+AO69*AM70)),IF(AND(AH69="Probabilidad",AH70="Impacto"),(AO68-(+AO68*AM70)),IF(AH70="Probabilidad",AO69,""))),"")</f>
        <v/>
      </c>
      <c r="AP70" s="201"/>
      <c r="AQ70" s="201"/>
      <c r="AR70" s="201"/>
      <c r="AS70" s="561"/>
      <c r="AT70" s="561"/>
      <c r="AU70" s="567"/>
      <c r="AV70" s="561"/>
      <c r="AW70" s="561"/>
      <c r="AX70" s="567"/>
      <c r="AY70" s="567"/>
      <c r="AZ70" s="567"/>
      <c r="BA70" s="570"/>
      <c r="BB70" s="573"/>
      <c r="BC70" s="573"/>
      <c r="BD70" s="547"/>
      <c r="BE70" s="547"/>
      <c r="BF70" s="127"/>
    </row>
    <row r="71" spans="1:58" ht="15" hidden="1" customHeight="1" x14ac:dyDescent="0.25">
      <c r="A71" s="646"/>
      <c r="B71" s="647"/>
      <c r="C71" s="648"/>
      <c r="D71" s="587"/>
      <c r="E71" s="565"/>
      <c r="F71" s="591"/>
      <c r="G71" s="573"/>
      <c r="H71" s="570"/>
      <c r="I71" s="594"/>
      <c r="J71" s="597"/>
      <c r="K71" s="600"/>
      <c r="L71" s="576"/>
      <c r="M71" s="579"/>
      <c r="N71" s="570"/>
      <c r="O71" s="556"/>
      <c r="P71" s="570"/>
      <c r="Q71" s="556"/>
      <c r="R71" s="570"/>
      <c r="S71" s="556"/>
      <c r="T71" s="584"/>
      <c r="U71" s="556"/>
      <c r="V71" s="556"/>
      <c r="W71" s="567"/>
      <c r="X71" s="185">
        <v>4</v>
      </c>
      <c r="Y71" s="192"/>
      <c r="Z71" s="192"/>
      <c r="AA71" s="192"/>
      <c r="AB71" s="192"/>
      <c r="AC71" s="192"/>
      <c r="AD71" s="192"/>
      <c r="AE71" s="177" t="str">
        <f t="shared" si="9"/>
        <v/>
      </c>
      <c r="AF71" s="200"/>
      <c r="AG71" s="199"/>
      <c r="AH71" s="187" t="str">
        <f t="shared" si="10"/>
        <v/>
      </c>
      <c r="AI71" s="200"/>
      <c r="AJ71" s="189" t="str">
        <f t="shared" si="11"/>
        <v/>
      </c>
      <c r="AK71" s="200"/>
      <c r="AL71" s="184" t="str">
        <f t="shared" si="12"/>
        <v/>
      </c>
      <c r="AM71" s="190" t="str">
        <f t="shared" si="13"/>
        <v/>
      </c>
      <c r="AN71" s="191" t="str">
        <f>IFERROR(IF(AND(AH70="Probabilidad",AH71="Probabilidad"),(AN70-(+AN70*AM71)),IF(AND(AH70="Impacto",AH71="Probabilidad"),(AN69-(+AN69*AM71)),IF(AH71="Impacto",AN70,""))),"")</f>
        <v/>
      </c>
      <c r="AO71" s="191" t="str">
        <f>IFERROR(IF(AND(AH70="Impacto",AH71="Impacto"),(AO70-(+AO70*AM71)),IF(AND(AH70="Probabilidad",AH71="Impacto"),(AO69-(+AO69*AM71)),IF(AH71="Probabilidad",AO70,""))),"")</f>
        <v/>
      </c>
      <c r="AP71" s="201"/>
      <c r="AQ71" s="201"/>
      <c r="AR71" s="201"/>
      <c r="AS71" s="561"/>
      <c r="AT71" s="561"/>
      <c r="AU71" s="567"/>
      <c r="AV71" s="561"/>
      <c r="AW71" s="561"/>
      <c r="AX71" s="567"/>
      <c r="AY71" s="567"/>
      <c r="AZ71" s="567"/>
      <c r="BA71" s="570"/>
      <c r="BB71" s="573"/>
      <c r="BC71" s="573"/>
      <c r="BD71" s="547"/>
      <c r="BE71" s="547"/>
      <c r="BF71" s="127"/>
    </row>
    <row r="72" spans="1:58" ht="15" hidden="1" customHeight="1" x14ac:dyDescent="0.25">
      <c r="A72" s="646"/>
      <c r="B72" s="647"/>
      <c r="C72" s="648"/>
      <c r="D72" s="587"/>
      <c r="E72" s="565"/>
      <c r="F72" s="591"/>
      <c r="G72" s="573"/>
      <c r="H72" s="570"/>
      <c r="I72" s="594"/>
      <c r="J72" s="597"/>
      <c r="K72" s="600"/>
      <c r="L72" s="576"/>
      <c r="M72" s="579"/>
      <c r="N72" s="570"/>
      <c r="O72" s="556"/>
      <c r="P72" s="570"/>
      <c r="Q72" s="556"/>
      <c r="R72" s="570"/>
      <c r="S72" s="556"/>
      <c r="T72" s="584"/>
      <c r="U72" s="556"/>
      <c r="V72" s="556"/>
      <c r="W72" s="567"/>
      <c r="X72" s="185">
        <v>5</v>
      </c>
      <c r="Y72" s="192"/>
      <c r="Z72" s="192"/>
      <c r="AA72" s="192"/>
      <c r="AB72" s="192"/>
      <c r="AC72" s="192"/>
      <c r="AD72" s="192"/>
      <c r="AE72" s="177" t="str">
        <f t="shared" si="9"/>
        <v/>
      </c>
      <c r="AF72" s="200"/>
      <c r="AG72" s="199"/>
      <c r="AH72" s="187" t="str">
        <f t="shared" si="10"/>
        <v/>
      </c>
      <c r="AI72" s="200"/>
      <c r="AJ72" s="189" t="str">
        <f t="shared" si="11"/>
        <v/>
      </c>
      <c r="AK72" s="200"/>
      <c r="AL72" s="184" t="str">
        <f t="shared" si="12"/>
        <v/>
      </c>
      <c r="AM72" s="190" t="str">
        <f t="shared" si="13"/>
        <v/>
      </c>
      <c r="AN72" s="191" t="str">
        <f>IFERROR(IF(AND(AH71="Probabilidad",AH72="Probabilidad"),(AN71-(+AN71*AM72)),IF(AND(AH71="Impacto",AH72="Probabilidad"),(AN70-(+AN70*AM72)),IF(AH72="Impacto",AN71,""))),"")</f>
        <v/>
      </c>
      <c r="AO72" s="191" t="str">
        <f>IFERROR(IF(AND(AH71="Impacto",AH72="Impacto"),(AO71-(+AO71*AM72)),IF(AND(AH71="Probabilidad",AH72="Impacto"),(AO70-(+AO70*AM72)),IF(AH72="Probabilidad",AO71,""))),"")</f>
        <v/>
      </c>
      <c r="AP72" s="201"/>
      <c r="AQ72" s="201"/>
      <c r="AR72" s="201"/>
      <c r="AS72" s="561"/>
      <c r="AT72" s="561"/>
      <c r="AU72" s="567"/>
      <c r="AV72" s="561"/>
      <c r="AW72" s="561"/>
      <c r="AX72" s="567"/>
      <c r="AY72" s="567"/>
      <c r="AZ72" s="567"/>
      <c r="BA72" s="570"/>
      <c r="BB72" s="573"/>
      <c r="BC72" s="573"/>
      <c r="BD72" s="547"/>
      <c r="BE72" s="547"/>
      <c r="BF72" s="127"/>
    </row>
    <row r="73" spans="1:58" ht="15.75" hidden="1" customHeight="1" thickBot="1" x14ac:dyDescent="0.3">
      <c r="A73" s="646"/>
      <c r="B73" s="647"/>
      <c r="C73" s="648"/>
      <c r="D73" s="588"/>
      <c r="E73" s="589"/>
      <c r="F73" s="592"/>
      <c r="G73" s="574"/>
      <c r="H73" s="571"/>
      <c r="I73" s="595"/>
      <c r="J73" s="598"/>
      <c r="K73" s="601"/>
      <c r="L73" s="577"/>
      <c r="M73" s="580"/>
      <c r="N73" s="571"/>
      <c r="O73" s="581"/>
      <c r="P73" s="571"/>
      <c r="Q73" s="581"/>
      <c r="R73" s="571"/>
      <c r="S73" s="581"/>
      <c r="T73" s="585"/>
      <c r="U73" s="581"/>
      <c r="V73" s="581"/>
      <c r="W73" s="568"/>
      <c r="X73" s="194">
        <v>6</v>
      </c>
      <c r="Y73" s="195"/>
      <c r="Z73" s="195"/>
      <c r="AA73" s="195"/>
      <c r="AB73" s="195"/>
      <c r="AC73" s="195"/>
      <c r="AD73" s="195"/>
      <c r="AE73" s="177" t="str">
        <f t="shared" si="9"/>
        <v/>
      </c>
      <c r="AF73" s="202"/>
      <c r="AG73" s="203"/>
      <c r="AH73" s="204" t="str">
        <f t="shared" si="10"/>
        <v/>
      </c>
      <c r="AI73" s="202"/>
      <c r="AJ73" s="196" t="str">
        <f t="shared" si="11"/>
        <v/>
      </c>
      <c r="AK73" s="202"/>
      <c r="AL73" s="193" t="str">
        <f t="shared" si="12"/>
        <v/>
      </c>
      <c r="AM73" s="197" t="str">
        <f t="shared" si="13"/>
        <v/>
      </c>
      <c r="AN73" s="214" t="str">
        <f>IFERROR(IF(AND(AH72="Probabilidad",AH73="Probabilidad"),(AN72-(+AN72*AM73)),IF(AND(AH72="Impacto",AH73="Probabilidad"),(AN71-(+AN71*AM73)),IF(AH73="Impacto",AN72,""))),"")</f>
        <v/>
      </c>
      <c r="AO73" s="214" t="str">
        <f>IFERROR(IF(AND(AH72="Impacto",AH73="Impacto"),(AO72-(+AO72*AM73)),IF(AND(AH72="Probabilidad",AH73="Impacto"),(AO71-(+AO71*AM73)),IF(AH73="Probabilidad",AO72,""))),"")</f>
        <v/>
      </c>
      <c r="AP73" s="205"/>
      <c r="AQ73" s="205"/>
      <c r="AR73" s="205"/>
      <c r="AS73" s="582"/>
      <c r="AT73" s="582"/>
      <c r="AU73" s="568"/>
      <c r="AV73" s="582"/>
      <c r="AW73" s="582"/>
      <c r="AX73" s="568"/>
      <c r="AY73" s="568"/>
      <c r="AZ73" s="568"/>
      <c r="BA73" s="571"/>
      <c r="BB73" s="574"/>
      <c r="BC73" s="574"/>
      <c r="BD73" s="575"/>
      <c r="BE73" s="575"/>
      <c r="BF73" s="127"/>
    </row>
    <row r="74" spans="1:58" ht="15" hidden="1" customHeight="1" x14ac:dyDescent="0.25">
      <c r="A74" s="646"/>
      <c r="B74" s="647"/>
      <c r="C74" s="648"/>
      <c r="D74" s="586"/>
      <c r="E74" s="564"/>
      <c r="F74" s="590"/>
      <c r="G74" s="572"/>
      <c r="H74" s="569"/>
      <c r="I74" s="593" t="str">
        <f>IF(D74="","",IF(D74="RG",'Identificación RG-RF-RLA-FT'!#REF!,IF(H74="","",(CONCATENATE(H74," ",#REF!," ",G74," ",#REF!," ",#REF!," ",#REF!," ",#REF!)))))</f>
        <v/>
      </c>
      <c r="J74" s="596"/>
      <c r="K74" s="599" t="e">
        <f>CONCATENATE(" *",'Identificación RG-RF-RLA-FT'!#REF!," *",'Identificación RG-RF-RLA-FT'!#REF!," *",'Identificación RG-RF-RLA-FT'!#REF!)</f>
        <v>#REF!</v>
      </c>
      <c r="L74" s="544"/>
      <c r="M74" s="578"/>
      <c r="N74" s="569"/>
      <c r="O74" s="555" t="str">
        <f>IF(N74="Muy Alta",100%,IF(N74="Alta",80%,IF(N74="Media",60%,IF(N74="Baja",40%,IF(N74="Muy Baja",20%,"")))))</f>
        <v/>
      </c>
      <c r="P74" s="569"/>
      <c r="Q74" s="555" t="str">
        <f>IF(P74="Catastrófico",100%,IF(P74="Mayor",80%,IF(P74="Moderado",60%,IF(P74="Menor",40%,IF(P74="Leve",20%,"")))))</f>
        <v/>
      </c>
      <c r="R74" s="569"/>
      <c r="S74" s="555" t="str">
        <f>IF(R74="Catastrófico",100%,IF(R74="Mayor",80%,IF(R74="Moderado",60%,IF(R74="Menor",40%,IF(R74="Leve",20%,"")))))</f>
        <v/>
      </c>
      <c r="T74" s="583" t="str">
        <f>IF(U74=100%,"Catastrófico",IF(U74=80%,"Mayor",IF(U74=60%,"Moderado",IF(U74=40%,"Menor",IF(U74=20%,"Leve","")))))</f>
        <v/>
      </c>
      <c r="U74" s="555" t="str">
        <f>IF(AND(Q74="",S74=""),"",MAX(Q74,S74))</f>
        <v/>
      </c>
      <c r="V74" s="555" t="str">
        <f>CONCATENATE(N74,T74)</f>
        <v/>
      </c>
      <c r="W74" s="566" t="str">
        <f>IF(V74="Muy AltaLeve","Alto",IF(V74="Muy AltaMenor","Alto",IF(V74="Muy AltaModerado","Alto",IF(V74="Muy AltaMayor","Alto",IF(V74="Muy AltaCatastrófico","Extremo",IF(V74="AltaLeve","Moderado",IF(V74="AltaMenor","Moderado",IF(V74="AltaModerado","Alto",IF(V74="AltaMayor","Alto",IF(V74="AltaCatastrófico","Extremo",IF(V74="MediaLeve","Moderado",IF(V74="MediaMenor","Moderado",IF(V74="MediaModerado","Moderado",IF(V74="MediaMayor","Alto",IF(V74="MediaCatastrófico","Extremo",IF(V74="BajaLeve","Bajo",IF(V74="BajaMenor","Moderado",IF(V74="BajaModerado","Moderado",IF(V74="BajaMayor","Alto",IF(V74="BajaCatastrófico","Extremo",IF(V74="Muy BajaLeve","Bajo",IF(V74="Muy BajaMenor","Bajo",IF(V74="Muy BajaModerado","Moderado",IF(V74="Muy BajaMayor","Alto",IF(V74="Muy BajaCatastrófico","Extremo","")))))))))))))))))))))))))</f>
        <v/>
      </c>
      <c r="X74" s="176">
        <v>1</v>
      </c>
      <c r="Y74" s="176"/>
      <c r="Z74" s="176"/>
      <c r="AA74" s="176"/>
      <c r="AB74" s="176"/>
      <c r="AC74" s="176"/>
      <c r="AD74" s="176"/>
      <c r="AE74" s="177" t="str">
        <f t="shared" si="9"/>
        <v/>
      </c>
      <c r="AF74" s="178"/>
      <c r="AG74" s="179"/>
      <c r="AH74" s="180" t="str">
        <f t="shared" si="10"/>
        <v/>
      </c>
      <c r="AI74" s="178"/>
      <c r="AJ74" s="175" t="str">
        <f t="shared" si="11"/>
        <v/>
      </c>
      <c r="AK74" s="178"/>
      <c r="AL74" s="175" t="str">
        <f t="shared" si="12"/>
        <v/>
      </c>
      <c r="AM74" s="181" t="str">
        <f t="shared" si="13"/>
        <v/>
      </c>
      <c r="AN74" s="182" t="str">
        <f>IFERROR(IF(AH74="Probabilidad",(O74-(+O74*AM74)),IF(AH74="Impacto",O74,"")),"")</f>
        <v/>
      </c>
      <c r="AO74" s="182" t="str">
        <f>IFERROR(IF(AH74="Impacto",(U74-(+U74*AM74)),IF(AH74="Probabilidad",U74,"")),"")</f>
        <v/>
      </c>
      <c r="AP74" s="183"/>
      <c r="AQ74" s="183"/>
      <c r="AR74" s="183"/>
      <c r="AS74" s="560" t="str">
        <f>O74</f>
        <v/>
      </c>
      <c r="AT74" s="560" t="str">
        <f>IF(AN74="","",MIN(AN74:AN79))</f>
        <v/>
      </c>
      <c r="AU74" s="566" t="str">
        <f>IFERROR(IF(AT74="","",IF(AT74&lt;=0.2,"Muy Baja",IF(AT74&lt;=0.4,"Baja",IF(AT74&lt;=0.6,"Media",IF(AT74&lt;=0.8,"Alta","Muy Alta"))))),"")</f>
        <v/>
      </c>
      <c r="AV74" s="560" t="str">
        <f>U74</f>
        <v/>
      </c>
      <c r="AW74" s="560" t="str">
        <f>IF(AO74="","",MIN(AO74:AO79))</f>
        <v/>
      </c>
      <c r="AX74" s="566" t="str">
        <f>IFERROR(IF(AW74="","",IF(AW74&lt;=0.2,"Leve",IF(AW74&lt;=0.4,"Menor",IF(AW74&lt;=0.6,"Moderado",IF(AW74&lt;=0.8,"Mayor","Catastrófico"))))),"")</f>
        <v/>
      </c>
      <c r="AY74" s="566" t="str">
        <f>W74</f>
        <v/>
      </c>
      <c r="AZ74" s="566" t="str">
        <f>IFERROR(IF(OR(AND(AU74="Muy Baja",AX74="Leve"),AND(AU74="Muy Baja",AX74="Menor"),AND(AU74="Baja",AX74="Leve")),"Bajo",IF(OR(AND(AU74="Muy baja",AX74="Moderado"),AND(AU74="Baja",AX74="Menor"),AND(AU74="Baja",AX74="Moderado"),AND(AU74="Media",AX74="Leve"),AND(AU74="Media",AX74="Menor"),AND(AU74="Media",AX74="Moderado"),AND(AU74="Alta",AX74="Leve"),AND(AU74="Alta",AX74="Menor")),"Moderado",IF(OR(AND(AU74="Muy Baja",AX74="Mayor"),AND(AU74="Baja",AX74="Mayor"),AND(AU74="Media",AX74="Mayor"),AND(AU74="Alta",AX74="Moderado"),AND(AU74="Alta",AX74="Mayor"),AND(AU74="Muy Alta",AX74="Leve"),AND(AU74="Muy Alta",AX74="Menor"),AND(AU74="Muy Alta",AX74="Moderado"),AND(AU74="Muy Alta",AX74="Mayor")),"Alto",IF(OR(AND(AU74="Muy Baja",AX74="Catastrófico"),AND(AU74="Baja",AX74="Catastrófico"),AND(AU74="Media",AX74="Catastrófico"),AND(AU74="Alta",AX74="Catastrófico"),AND(AU74="Muy Alta",AX74="Catastrófico")),"Extremo","")))),"")</f>
        <v/>
      </c>
      <c r="BA74" s="569"/>
      <c r="BB74" s="572"/>
      <c r="BC74" s="572"/>
      <c r="BD74" s="546"/>
      <c r="BE74" s="546"/>
      <c r="BF74" s="127"/>
    </row>
    <row r="75" spans="1:58" ht="15" hidden="1" customHeight="1" x14ac:dyDescent="0.25">
      <c r="A75" s="646"/>
      <c r="B75" s="647"/>
      <c r="C75" s="648"/>
      <c r="D75" s="587"/>
      <c r="E75" s="565"/>
      <c r="F75" s="591"/>
      <c r="G75" s="573"/>
      <c r="H75" s="570"/>
      <c r="I75" s="594"/>
      <c r="J75" s="597"/>
      <c r="K75" s="600"/>
      <c r="L75" s="576"/>
      <c r="M75" s="579"/>
      <c r="N75" s="570"/>
      <c r="O75" s="556"/>
      <c r="P75" s="570"/>
      <c r="Q75" s="556"/>
      <c r="R75" s="570"/>
      <c r="S75" s="556"/>
      <c r="T75" s="584"/>
      <c r="U75" s="556"/>
      <c r="V75" s="556"/>
      <c r="W75" s="567"/>
      <c r="X75" s="185">
        <v>2</v>
      </c>
      <c r="Y75" s="192"/>
      <c r="Z75" s="192"/>
      <c r="AA75" s="192"/>
      <c r="AB75" s="192"/>
      <c r="AC75" s="192"/>
      <c r="AD75" s="192"/>
      <c r="AE75" s="177" t="str">
        <f t="shared" si="9"/>
        <v/>
      </c>
      <c r="AF75" s="200"/>
      <c r="AG75" s="199"/>
      <c r="AH75" s="187" t="str">
        <f t="shared" si="10"/>
        <v/>
      </c>
      <c r="AI75" s="200"/>
      <c r="AJ75" s="189" t="str">
        <f t="shared" si="11"/>
        <v/>
      </c>
      <c r="AK75" s="200"/>
      <c r="AL75" s="184" t="str">
        <f t="shared" si="12"/>
        <v/>
      </c>
      <c r="AM75" s="190" t="str">
        <f t="shared" si="13"/>
        <v/>
      </c>
      <c r="AN75" s="191" t="str">
        <f>IFERROR(IF(AND(AH74="Probabilidad",AH75="Probabilidad"),(AN74-(+AN74*AM75)),IF(AH75="Probabilidad",(O74-(+O74*AM75)),IF(AH75="Impacto",AN74,""))),"")</f>
        <v/>
      </c>
      <c r="AO75" s="191" t="str">
        <f>IFERROR(IF(AND(AH74="Impacto",AH75="Impacto"),(AO74-(+AO74*AM75)),IF(AH75="Impacto",(U74-(U74*AM75)),IF(AH75="Probabilidad",AO74,""))),"")</f>
        <v/>
      </c>
      <c r="AP75" s="201"/>
      <c r="AQ75" s="201"/>
      <c r="AR75" s="201"/>
      <c r="AS75" s="561"/>
      <c r="AT75" s="561"/>
      <c r="AU75" s="567"/>
      <c r="AV75" s="561"/>
      <c r="AW75" s="561"/>
      <c r="AX75" s="567"/>
      <c r="AY75" s="567"/>
      <c r="AZ75" s="567"/>
      <c r="BA75" s="570"/>
      <c r="BB75" s="573"/>
      <c r="BC75" s="573"/>
      <c r="BD75" s="547"/>
      <c r="BE75" s="547"/>
      <c r="BF75" s="127"/>
    </row>
    <row r="76" spans="1:58" ht="15" hidden="1" customHeight="1" x14ac:dyDescent="0.25">
      <c r="A76" s="646"/>
      <c r="B76" s="647"/>
      <c r="C76" s="648"/>
      <c r="D76" s="587"/>
      <c r="E76" s="565"/>
      <c r="F76" s="591"/>
      <c r="G76" s="573"/>
      <c r="H76" s="570"/>
      <c r="I76" s="594"/>
      <c r="J76" s="597"/>
      <c r="K76" s="600"/>
      <c r="L76" s="576"/>
      <c r="M76" s="579"/>
      <c r="N76" s="570"/>
      <c r="O76" s="556"/>
      <c r="P76" s="570"/>
      <c r="Q76" s="556"/>
      <c r="R76" s="570"/>
      <c r="S76" s="556"/>
      <c r="T76" s="584"/>
      <c r="U76" s="556"/>
      <c r="V76" s="556"/>
      <c r="W76" s="567"/>
      <c r="X76" s="185">
        <v>3</v>
      </c>
      <c r="Y76" s="192"/>
      <c r="Z76" s="192"/>
      <c r="AA76" s="192"/>
      <c r="AB76" s="192"/>
      <c r="AC76" s="192"/>
      <c r="AD76" s="192"/>
      <c r="AE76" s="177" t="str">
        <f t="shared" si="9"/>
        <v/>
      </c>
      <c r="AF76" s="200"/>
      <c r="AG76" s="199"/>
      <c r="AH76" s="187" t="str">
        <f t="shared" si="10"/>
        <v/>
      </c>
      <c r="AI76" s="200"/>
      <c r="AJ76" s="189" t="str">
        <f t="shared" si="11"/>
        <v/>
      </c>
      <c r="AK76" s="200"/>
      <c r="AL76" s="184" t="str">
        <f t="shared" si="12"/>
        <v/>
      </c>
      <c r="AM76" s="190" t="str">
        <f t="shared" si="13"/>
        <v/>
      </c>
      <c r="AN76" s="191" t="str">
        <f>IFERROR(IF(AND(AH75="Probabilidad",AH76="Probabilidad"),(AN75-(+AN75*AM76)),IF(AND(AH75="Impacto",AH76="Probabilidad"),(AN74-(+AN74*AM76)),IF(AH76="Impacto",AN75,""))),"")</f>
        <v/>
      </c>
      <c r="AO76" s="191" t="str">
        <f>IFERROR(IF(AND(AH75="Impacto",AH76="Impacto"),(AO75-(+AO75*AM76)),IF(AND(AH75="Probabilidad",AH76="Impacto"),(AO74-(+AO74*AM76)),IF(AH76="Probabilidad",AO75,""))),"")</f>
        <v/>
      </c>
      <c r="AP76" s="201"/>
      <c r="AQ76" s="201"/>
      <c r="AR76" s="201"/>
      <c r="AS76" s="561"/>
      <c r="AT76" s="561"/>
      <c r="AU76" s="567"/>
      <c r="AV76" s="561"/>
      <c r="AW76" s="561"/>
      <c r="AX76" s="567"/>
      <c r="AY76" s="567"/>
      <c r="AZ76" s="567"/>
      <c r="BA76" s="570"/>
      <c r="BB76" s="573"/>
      <c r="BC76" s="573"/>
      <c r="BD76" s="547"/>
      <c r="BE76" s="547"/>
      <c r="BF76" s="127"/>
    </row>
    <row r="77" spans="1:58" ht="15" hidden="1" customHeight="1" x14ac:dyDescent="0.25">
      <c r="A77" s="646"/>
      <c r="B77" s="647"/>
      <c r="C77" s="648"/>
      <c r="D77" s="587"/>
      <c r="E77" s="565"/>
      <c r="F77" s="591"/>
      <c r="G77" s="573"/>
      <c r="H77" s="570"/>
      <c r="I77" s="594"/>
      <c r="J77" s="597"/>
      <c r="K77" s="600"/>
      <c r="L77" s="576"/>
      <c r="M77" s="579"/>
      <c r="N77" s="570"/>
      <c r="O77" s="556"/>
      <c r="P77" s="570"/>
      <c r="Q77" s="556"/>
      <c r="R77" s="570"/>
      <c r="S77" s="556"/>
      <c r="T77" s="584"/>
      <c r="U77" s="556"/>
      <c r="V77" s="556"/>
      <c r="W77" s="567"/>
      <c r="X77" s="185">
        <v>4</v>
      </c>
      <c r="Y77" s="192"/>
      <c r="Z77" s="192"/>
      <c r="AA77" s="192"/>
      <c r="AB77" s="192"/>
      <c r="AC77" s="192"/>
      <c r="AD77" s="192"/>
      <c r="AE77" s="177" t="str">
        <f t="shared" si="9"/>
        <v/>
      </c>
      <c r="AF77" s="200"/>
      <c r="AG77" s="199"/>
      <c r="AH77" s="187" t="str">
        <f t="shared" si="10"/>
        <v/>
      </c>
      <c r="AI77" s="200"/>
      <c r="AJ77" s="189" t="str">
        <f t="shared" si="11"/>
        <v/>
      </c>
      <c r="AK77" s="200"/>
      <c r="AL77" s="184" t="str">
        <f t="shared" si="12"/>
        <v/>
      </c>
      <c r="AM77" s="190" t="str">
        <f t="shared" si="13"/>
        <v/>
      </c>
      <c r="AN77" s="191" t="str">
        <f>IFERROR(IF(AND(AH76="Probabilidad",AH77="Probabilidad"),(AN76-(+AN76*AM77)),IF(AND(AH76="Impacto",AH77="Probabilidad"),(AN75-(+AN75*AM77)),IF(AH77="Impacto",AN76,""))),"")</f>
        <v/>
      </c>
      <c r="AO77" s="191" t="str">
        <f>IFERROR(IF(AND(AH76="Impacto",AH77="Impacto"),(AO76-(+AO76*AM77)),IF(AND(AH76="Probabilidad",AH77="Impacto"),(AO75-(+AO75*AM77)),IF(AH77="Probabilidad",AO76,""))),"")</f>
        <v/>
      </c>
      <c r="AP77" s="201"/>
      <c r="AQ77" s="201"/>
      <c r="AR77" s="201"/>
      <c r="AS77" s="561"/>
      <c r="AT77" s="561"/>
      <c r="AU77" s="567"/>
      <c r="AV77" s="561"/>
      <c r="AW77" s="561"/>
      <c r="AX77" s="567"/>
      <c r="AY77" s="567"/>
      <c r="AZ77" s="567"/>
      <c r="BA77" s="570"/>
      <c r="BB77" s="573"/>
      <c r="BC77" s="573"/>
      <c r="BD77" s="547"/>
      <c r="BE77" s="547"/>
      <c r="BF77" s="127"/>
    </row>
    <row r="78" spans="1:58" ht="15" hidden="1" customHeight="1" x14ac:dyDescent="0.25">
      <c r="A78" s="646"/>
      <c r="B78" s="647"/>
      <c r="C78" s="648"/>
      <c r="D78" s="587"/>
      <c r="E78" s="565"/>
      <c r="F78" s="591"/>
      <c r="G78" s="573"/>
      <c r="H78" s="570"/>
      <c r="I78" s="594"/>
      <c r="J78" s="597"/>
      <c r="K78" s="600"/>
      <c r="L78" s="576"/>
      <c r="M78" s="579"/>
      <c r="N78" s="570"/>
      <c r="O78" s="556"/>
      <c r="P78" s="570"/>
      <c r="Q78" s="556"/>
      <c r="R78" s="570"/>
      <c r="S78" s="556"/>
      <c r="T78" s="584"/>
      <c r="U78" s="556"/>
      <c r="V78" s="556"/>
      <c r="W78" s="567"/>
      <c r="X78" s="185">
        <v>5</v>
      </c>
      <c r="Y78" s="192"/>
      <c r="Z78" s="192"/>
      <c r="AA78" s="192"/>
      <c r="AB78" s="192"/>
      <c r="AC78" s="192"/>
      <c r="AD78" s="192"/>
      <c r="AE78" s="177" t="str">
        <f t="shared" si="9"/>
        <v/>
      </c>
      <c r="AF78" s="200"/>
      <c r="AG78" s="199"/>
      <c r="AH78" s="187" t="str">
        <f t="shared" si="10"/>
        <v/>
      </c>
      <c r="AI78" s="200"/>
      <c r="AJ78" s="189" t="str">
        <f t="shared" si="11"/>
        <v/>
      </c>
      <c r="AK78" s="200"/>
      <c r="AL78" s="184" t="str">
        <f t="shared" si="12"/>
        <v/>
      </c>
      <c r="AM78" s="190" t="str">
        <f t="shared" si="13"/>
        <v/>
      </c>
      <c r="AN78" s="191" t="str">
        <f>IFERROR(IF(AND(AH77="Probabilidad",AH78="Probabilidad"),(AN77-(+AN77*AM78)),IF(AND(AH77="Impacto",AH78="Probabilidad"),(AN76-(+AN76*AM78)),IF(AH78="Impacto",AN77,""))),"")</f>
        <v/>
      </c>
      <c r="AO78" s="191" t="str">
        <f>IFERROR(IF(AND(AH77="Impacto",AH78="Impacto"),(AO77-(+AO77*AM78)),IF(AND(AH77="Probabilidad",AH78="Impacto"),(AO76-(+AO76*AM78)),IF(AH78="Probabilidad",AO77,""))),"")</f>
        <v/>
      </c>
      <c r="AP78" s="201"/>
      <c r="AQ78" s="201"/>
      <c r="AR78" s="201"/>
      <c r="AS78" s="561"/>
      <c r="AT78" s="561"/>
      <c r="AU78" s="567"/>
      <c r="AV78" s="561"/>
      <c r="AW78" s="561"/>
      <c r="AX78" s="567"/>
      <c r="AY78" s="567"/>
      <c r="AZ78" s="567"/>
      <c r="BA78" s="570"/>
      <c r="BB78" s="573"/>
      <c r="BC78" s="573"/>
      <c r="BD78" s="547"/>
      <c r="BE78" s="547"/>
      <c r="BF78" s="127"/>
    </row>
    <row r="79" spans="1:58" ht="15.75" hidden="1" customHeight="1" thickBot="1" x14ac:dyDescent="0.3">
      <c r="A79" s="646"/>
      <c r="B79" s="647"/>
      <c r="C79" s="648"/>
      <c r="D79" s="588"/>
      <c r="E79" s="589"/>
      <c r="F79" s="592"/>
      <c r="G79" s="574"/>
      <c r="H79" s="571"/>
      <c r="I79" s="595"/>
      <c r="J79" s="598"/>
      <c r="K79" s="601"/>
      <c r="L79" s="577"/>
      <c r="M79" s="580"/>
      <c r="N79" s="571"/>
      <c r="O79" s="581"/>
      <c r="P79" s="571"/>
      <c r="Q79" s="581"/>
      <c r="R79" s="571"/>
      <c r="S79" s="581"/>
      <c r="T79" s="585"/>
      <c r="U79" s="581"/>
      <c r="V79" s="581"/>
      <c r="W79" s="568"/>
      <c r="X79" s="194">
        <v>6</v>
      </c>
      <c r="Y79" s="195"/>
      <c r="Z79" s="195"/>
      <c r="AA79" s="195"/>
      <c r="AB79" s="195"/>
      <c r="AC79" s="195"/>
      <c r="AD79" s="195"/>
      <c r="AE79" s="177" t="str">
        <f t="shared" si="9"/>
        <v/>
      </c>
      <c r="AF79" s="202"/>
      <c r="AG79" s="203"/>
      <c r="AH79" s="204" t="str">
        <f t="shared" si="10"/>
        <v/>
      </c>
      <c r="AI79" s="202"/>
      <c r="AJ79" s="196" t="str">
        <f t="shared" si="11"/>
        <v/>
      </c>
      <c r="AK79" s="202"/>
      <c r="AL79" s="193" t="str">
        <f t="shared" si="12"/>
        <v/>
      </c>
      <c r="AM79" s="197" t="str">
        <f t="shared" si="13"/>
        <v/>
      </c>
      <c r="AN79" s="214" t="str">
        <f>IFERROR(IF(AND(AH78="Probabilidad",AH79="Probabilidad"),(AN78-(+AN78*AM79)),IF(AND(AH78="Impacto",AH79="Probabilidad"),(AN77-(+AN77*AM79)),IF(AH79="Impacto",AN78,""))),"")</f>
        <v/>
      </c>
      <c r="AO79" s="214" t="str">
        <f>IFERROR(IF(AND(AH78="Impacto",AH79="Impacto"),(AO78-(+AO78*AM79)),IF(AND(AH78="Probabilidad",AH79="Impacto"),(AO77-(+AO77*AM79)),IF(AH79="Probabilidad",AO78,""))),"")</f>
        <v/>
      </c>
      <c r="AP79" s="205"/>
      <c r="AQ79" s="205"/>
      <c r="AR79" s="205"/>
      <c r="AS79" s="582"/>
      <c r="AT79" s="582"/>
      <c r="AU79" s="568"/>
      <c r="AV79" s="582"/>
      <c r="AW79" s="582"/>
      <c r="AX79" s="568"/>
      <c r="AY79" s="568"/>
      <c r="AZ79" s="568"/>
      <c r="BA79" s="571"/>
      <c r="BB79" s="574"/>
      <c r="BC79" s="574"/>
      <c r="BD79" s="575"/>
      <c r="BE79" s="575"/>
      <c r="BF79" s="127"/>
    </row>
    <row r="80" spans="1:58" ht="15" hidden="1" customHeight="1" x14ac:dyDescent="0.25">
      <c r="A80" s="646"/>
      <c r="B80" s="647"/>
      <c r="C80" s="648"/>
      <c r="D80" s="586"/>
      <c r="E80" s="564"/>
      <c r="F80" s="590"/>
      <c r="G80" s="572"/>
      <c r="H80" s="569"/>
      <c r="I80" s="593" t="str">
        <f>IF(D80="","",IF(D80="RG",'Identificación RG-RF-RLA-FT'!#REF!,IF(H80="","",(CONCATENATE(H80," ",#REF!," ",G80," ",#REF!," ",#REF!," ",#REF!," ",#REF!)))))</f>
        <v/>
      </c>
      <c r="J80" s="596"/>
      <c r="K80" s="599" t="e">
        <f>CONCATENATE(" *",'Identificación RG-RF-RLA-FT'!#REF!," *",'Identificación RG-RF-RLA-FT'!#REF!," *",'Identificación RG-RF-RLA-FT'!#REF!)</f>
        <v>#REF!</v>
      </c>
      <c r="L80" s="544"/>
      <c r="M80" s="578"/>
      <c r="N80" s="569"/>
      <c r="O80" s="555" t="str">
        <f>IF(N80="Muy Alta",100%,IF(N80="Alta",80%,IF(N80="Media",60%,IF(N80="Baja",40%,IF(N80="Muy Baja",20%,"")))))</f>
        <v/>
      </c>
      <c r="P80" s="569"/>
      <c r="Q80" s="555" t="str">
        <f>IF(P80="Catastrófico",100%,IF(P80="Mayor",80%,IF(P80="Moderado",60%,IF(P80="Menor",40%,IF(P80="Leve",20%,"")))))</f>
        <v/>
      </c>
      <c r="R80" s="569"/>
      <c r="S80" s="555" t="str">
        <f>IF(R80="Catastrófico",100%,IF(R80="Mayor",80%,IF(R80="Moderado",60%,IF(R80="Menor",40%,IF(R80="Leve",20%,"")))))</f>
        <v/>
      </c>
      <c r="T80" s="583" t="str">
        <f>IF(U80=100%,"Catastrófico",IF(U80=80%,"Mayor",IF(U80=60%,"Moderado",IF(U80=40%,"Menor",IF(U80=20%,"Leve","")))))</f>
        <v/>
      </c>
      <c r="U80" s="555" t="str">
        <f>IF(AND(Q80="",S80=""),"",MAX(Q80,S80))</f>
        <v/>
      </c>
      <c r="V80" s="555" t="str">
        <f>CONCATENATE(N80,T80)</f>
        <v/>
      </c>
      <c r="W80" s="566" t="str">
        <f>IF(V80="Muy AltaLeve","Alto",IF(V80="Muy AltaMenor","Alto",IF(V80="Muy AltaModerado","Alto",IF(V80="Muy AltaMayor","Alto",IF(V80="Muy AltaCatastrófico","Extremo",IF(V80="AltaLeve","Moderado",IF(V80="AltaMenor","Moderado",IF(V80="AltaModerado","Alto",IF(V80="AltaMayor","Alto",IF(V80="AltaCatastrófico","Extremo",IF(V80="MediaLeve","Moderado",IF(V80="MediaMenor","Moderado",IF(V80="MediaModerado","Moderado",IF(V80="MediaMayor","Alto",IF(V80="MediaCatastrófico","Extremo",IF(V80="BajaLeve","Bajo",IF(V80="BajaMenor","Moderado",IF(V80="BajaModerado","Moderado",IF(V80="BajaMayor","Alto",IF(V80="BajaCatastrófico","Extremo",IF(V80="Muy BajaLeve","Bajo",IF(V80="Muy BajaMenor","Bajo",IF(V80="Muy BajaModerado","Moderado",IF(V80="Muy BajaMayor","Alto",IF(V80="Muy BajaCatastrófico","Extremo","")))))))))))))))))))))))))</f>
        <v/>
      </c>
      <c r="X80" s="176">
        <v>1</v>
      </c>
      <c r="Y80" s="176"/>
      <c r="Z80" s="176"/>
      <c r="AA80" s="176"/>
      <c r="AB80" s="176"/>
      <c r="AC80" s="176"/>
      <c r="AD80" s="176"/>
      <c r="AE80" s="177" t="str">
        <f t="shared" si="9"/>
        <v/>
      </c>
      <c r="AF80" s="178"/>
      <c r="AG80" s="179"/>
      <c r="AH80" s="180" t="str">
        <f t="shared" ref="AH80:AH91" si="14">IF(OR(AI80="Preventivo",AI80="Detectivo"),"Probabilidad",IF(AI80="Correctivo","Impacto",""))</f>
        <v/>
      </c>
      <c r="AI80" s="178"/>
      <c r="AJ80" s="175" t="str">
        <f t="shared" ref="AJ80:AJ91" si="15">IF(AI80="","",IF(AI80="Preventivo",25%,IF(AI80="Detectivo",15%,IF(AI80="Correctivo",10%))))</f>
        <v/>
      </c>
      <c r="AK80" s="178"/>
      <c r="AL80" s="175" t="str">
        <f t="shared" ref="AL80:AL91" si="16">IF(AK80="Automático",25%,IF(AK80="Manual",15%,""))</f>
        <v/>
      </c>
      <c r="AM80" s="181" t="str">
        <f t="shared" ref="AM80:AM91" si="17">IF(OR(AJ80="",AL80=""),"",AJ80+AL80)</f>
        <v/>
      </c>
      <c r="AN80" s="182" t="str">
        <f>IFERROR(IF(AH80="Probabilidad",(O80-(+O80*AM80)),IF(AH80="Impacto",O80,"")),"")</f>
        <v/>
      </c>
      <c r="AO80" s="182" t="str">
        <f>IFERROR(IF(AH80="Impacto",(U80-(+U80*AM80)),IF(AH80="Probabilidad",U80,"")),"")</f>
        <v/>
      </c>
      <c r="AP80" s="183"/>
      <c r="AQ80" s="183"/>
      <c r="AR80" s="183"/>
      <c r="AS80" s="560" t="str">
        <f>O80</f>
        <v/>
      </c>
      <c r="AT80" s="560" t="str">
        <f>IF(AN80="","",MIN(AN80:AN85))</f>
        <v/>
      </c>
      <c r="AU80" s="566" t="str">
        <f>IFERROR(IF(AT80="","",IF(AT80&lt;=0.2,"Muy Baja",IF(AT80&lt;=0.4,"Baja",IF(AT80&lt;=0.6,"Media",IF(AT80&lt;=0.8,"Alta","Muy Alta"))))),"")</f>
        <v/>
      </c>
      <c r="AV80" s="560" t="str">
        <f>U80</f>
        <v/>
      </c>
      <c r="AW80" s="560" t="str">
        <f>IF(AO80="","",MIN(AO80:AO85))</f>
        <v/>
      </c>
      <c r="AX80" s="566" t="str">
        <f>IFERROR(IF(AW80="","",IF(AW80&lt;=0.2,"Leve",IF(AW80&lt;=0.4,"Menor",IF(AW80&lt;=0.6,"Moderado",IF(AW80&lt;=0.8,"Mayor","Catastrófico"))))),"")</f>
        <v/>
      </c>
      <c r="AY80" s="566" t="str">
        <f>W80</f>
        <v/>
      </c>
      <c r="AZ80" s="566" t="str">
        <f>IFERROR(IF(OR(AND(AU80="Muy Baja",AX80="Leve"),AND(AU80="Muy Baja",AX80="Menor"),AND(AU80="Baja",AX80="Leve")),"Bajo",IF(OR(AND(AU80="Muy baja",AX80="Moderado"),AND(AU80="Baja",AX80="Menor"),AND(AU80="Baja",AX80="Moderado"),AND(AU80="Media",AX80="Leve"),AND(AU80="Media",AX80="Menor"),AND(AU80="Media",AX80="Moderado"),AND(AU80="Alta",AX80="Leve"),AND(AU80="Alta",AX80="Menor")),"Moderado",IF(OR(AND(AU80="Muy Baja",AX80="Mayor"),AND(AU80="Baja",AX80="Mayor"),AND(AU80="Media",AX80="Mayor"),AND(AU80="Alta",AX80="Moderado"),AND(AU80="Alta",AX80="Mayor"),AND(AU80="Muy Alta",AX80="Leve"),AND(AU80="Muy Alta",AX80="Menor"),AND(AU80="Muy Alta",AX80="Moderado"),AND(AU80="Muy Alta",AX80="Mayor")),"Alto",IF(OR(AND(AU80="Muy Baja",AX80="Catastrófico"),AND(AU80="Baja",AX80="Catastrófico"),AND(AU80="Media",AX80="Catastrófico"),AND(AU80="Alta",AX80="Catastrófico"),AND(AU80="Muy Alta",AX80="Catastrófico")),"Extremo","")))),"")</f>
        <v/>
      </c>
      <c r="BA80" s="569"/>
      <c r="BB80" s="572"/>
      <c r="BC80" s="572"/>
      <c r="BD80" s="546"/>
      <c r="BE80" s="546"/>
      <c r="BF80" s="127"/>
    </row>
    <row r="81" spans="1:58" ht="15" hidden="1" customHeight="1" x14ac:dyDescent="0.25">
      <c r="A81" s="646"/>
      <c r="B81" s="647"/>
      <c r="C81" s="648"/>
      <c r="D81" s="587"/>
      <c r="E81" s="565"/>
      <c r="F81" s="591"/>
      <c r="G81" s="573"/>
      <c r="H81" s="570"/>
      <c r="I81" s="594"/>
      <c r="J81" s="597"/>
      <c r="K81" s="600"/>
      <c r="L81" s="576"/>
      <c r="M81" s="579"/>
      <c r="N81" s="570"/>
      <c r="O81" s="556"/>
      <c r="P81" s="570"/>
      <c r="Q81" s="556"/>
      <c r="R81" s="570"/>
      <c r="S81" s="556"/>
      <c r="T81" s="584"/>
      <c r="U81" s="556"/>
      <c r="V81" s="556"/>
      <c r="W81" s="567"/>
      <c r="X81" s="185">
        <v>2</v>
      </c>
      <c r="Y81" s="192"/>
      <c r="Z81" s="192"/>
      <c r="AA81" s="192"/>
      <c r="AB81" s="192"/>
      <c r="AC81" s="192"/>
      <c r="AD81" s="192"/>
      <c r="AE81" s="177" t="str">
        <f t="shared" si="9"/>
        <v/>
      </c>
      <c r="AF81" s="200"/>
      <c r="AG81" s="199"/>
      <c r="AH81" s="187" t="str">
        <f t="shared" si="14"/>
        <v/>
      </c>
      <c r="AI81" s="200"/>
      <c r="AJ81" s="189" t="str">
        <f t="shared" si="15"/>
        <v/>
      </c>
      <c r="AK81" s="200"/>
      <c r="AL81" s="184" t="str">
        <f t="shared" si="16"/>
        <v/>
      </c>
      <c r="AM81" s="190" t="str">
        <f t="shared" si="17"/>
        <v/>
      </c>
      <c r="AN81" s="191" t="str">
        <f>IFERROR(IF(AND(AH80="Probabilidad",AH81="Probabilidad"),(AN80-(+AN80*AM81)),IF(AH81="Probabilidad",(O80-(+O80*AM81)),IF(AH81="Impacto",AN80,""))),"")</f>
        <v/>
      </c>
      <c r="AO81" s="191" t="str">
        <f>IFERROR(IF(AND(AH80="Impacto",AH81="Impacto"),(AO80-(+AO80*AM81)),IF(AH81="Impacto",(U80-(U80*AM81)),IF(AH81="Probabilidad",AO80,""))),"")</f>
        <v/>
      </c>
      <c r="AP81" s="201"/>
      <c r="AQ81" s="201"/>
      <c r="AR81" s="201"/>
      <c r="AS81" s="561"/>
      <c r="AT81" s="561"/>
      <c r="AU81" s="567"/>
      <c r="AV81" s="561"/>
      <c r="AW81" s="561"/>
      <c r="AX81" s="567"/>
      <c r="AY81" s="567"/>
      <c r="AZ81" s="567"/>
      <c r="BA81" s="570"/>
      <c r="BB81" s="573"/>
      <c r="BC81" s="573"/>
      <c r="BD81" s="547"/>
      <c r="BE81" s="547"/>
      <c r="BF81" s="127"/>
    </row>
    <row r="82" spans="1:58" ht="15" hidden="1" customHeight="1" x14ac:dyDescent="0.25">
      <c r="A82" s="646"/>
      <c r="B82" s="647"/>
      <c r="C82" s="648"/>
      <c r="D82" s="587"/>
      <c r="E82" s="565"/>
      <c r="F82" s="591"/>
      <c r="G82" s="573"/>
      <c r="H82" s="570"/>
      <c r="I82" s="594"/>
      <c r="J82" s="597"/>
      <c r="K82" s="600"/>
      <c r="L82" s="576"/>
      <c r="M82" s="579"/>
      <c r="N82" s="570"/>
      <c r="O82" s="556"/>
      <c r="P82" s="570"/>
      <c r="Q82" s="556"/>
      <c r="R82" s="570"/>
      <c r="S82" s="556"/>
      <c r="T82" s="584"/>
      <c r="U82" s="556"/>
      <c r="V82" s="556"/>
      <c r="W82" s="567"/>
      <c r="X82" s="185">
        <v>3</v>
      </c>
      <c r="Y82" s="192"/>
      <c r="Z82" s="192"/>
      <c r="AA82" s="192"/>
      <c r="AB82" s="192"/>
      <c r="AC82" s="192"/>
      <c r="AD82" s="192"/>
      <c r="AE82" s="177" t="str">
        <f t="shared" si="9"/>
        <v/>
      </c>
      <c r="AF82" s="200"/>
      <c r="AG82" s="199"/>
      <c r="AH82" s="187" t="str">
        <f t="shared" si="14"/>
        <v/>
      </c>
      <c r="AI82" s="200"/>
      <c r="AJ82" s="189" t="str">
        <f t="shared" si="15"/>
        <v/>
      </c>
      <c r="AK82" s="200"/>
      <c r="AL82" s="184" t="str">
        <f t="shared" si="16"/>
        <v/>
      </c>
      <c r="AM82" s="190" t="str">
        <f t="shared" si="17"/>
        <v/>
      </c>
      <c r="AN82" s="191" t="str">
        <f>IFERROR(IF(AND(AH81="Probabilidad",AH82="Probabilidad"),(AN81-(+AN81*AM82)),IF(AND(AH81="Impacto",AH82="Probabilidad"),(AN80-(+AN80*AM82)),IF(AH82="Impacto",AN81,""))),"")</f>
        <v/>
      </c>
      <c r="AO82" s="191" t="str">
        <f>IFERROR(IF(AND(AH81="Impacto",AH82="Impacto"),(AO81-(+AO81*AM82)),IF(AND(AH81="Probabilidad",AH82="Impacto"),(AO80-(+AO80*AM82)),IF(AH82="Probabilidad",AO81,""))),"")</f>
        <v/>
      </c>
      <c r="AP82" s="201"/>
      <c r="AQ82" s="201"/>
      <c r="AR82" s="201"/>
      <c r="AS82" s="561"/>
      <c r="AT82" s="561"/>
      <c r="AU82" s="567"/>
      <c r="AV82" s="561"/>
      <c r="AW82" s="561"/>
      <c r="AX82" s="567"/>
      <c r="AY82" s="567"/>
      <c r="AZ82" s="567"/>
      <c r="BA82" s="570"/>
      <c r="BB82" s="573"/>
      <c r="BC82" s="573"/>
      <c r="BD82" s="547"/>
      <c r="BE82" s="547"/>
      <c r="BF82" s="127"/>
    </row>
    <row r="83" spans="1:58" ht="15" hidden="1" customHeight="1" x14ac:dyDescent="0.25">
      <c r="A83" s="646"/>
      <c r="B83" s="647"/>
      <c r="C83" s="648"/>
      <c r="D83" s="587"/>
      <c r="E83" s="565"/>
      <c r="F83" s="591"/>
      <c r="G83" s="573"/>
      <c r="H83" s="570"/>
      <c r="I83" s="594"/>
      <c r="J83" s="597"/>
      <c r="K83" s="600"/>
      <c r="L83" s="576"/>
      <c r="M83" s="579"/>
      <c r="N83" s="570"/>
      <c r="O83" s="556"/>
      <c r="P83" s="570"/>
      <c r="Q83" s="556"/>
      <c r="R83" s="570"/>
      <c r="S83" s="556"/>
      <c r="T83" s="584"/>
      <c r="U83" s="556"/>
      <c r="V83" s="556"/>
      <c r="W83" s="567"/>
      <c r="X83" s="185">
        <v>4</v>
      </c>
      <c r="Y83" s="192"/>
      <c r="Z83" s="192"/>
      <c r="AA83" s="192"/>
      <c r="AB83" s="192"/>
      <c r="AC83" s="192"/>
      <c r="AD83" s="192"/>
      <c r="AE83" s="177" t="str">
        <f t="shared" si="9"/>
        <v/>
      </c>
      <c r="AF83" s="200"/>
      <c r="AG83" s="199"/>
      <c r="AH83" s="187" t="str">
        <f t="shared" si="14"/>
        <v/>
      </c>
      <c r="AI83" s="200"/>
      <c r="AJ83" s="189" t="str">
        <f t="shared" si="15"/>
        <v/>
      </c>
      <c r="AK83" s="200"/>
      <c r="AL83" s="184" t="str">
        <f t="shared" si="16"/>
        <v/>
      </c>
      <c r="AM83" s="190" t="str">
        <f t="shared" si="17"/>
        <v/>
      </c>
      <c r="AN83" s="191" t="str">
        <f>IFERROR(IF(AND(AH82="Probabilidad",AH83="Probabilidad"),(AN82-(+AN82*AM83)),IF(AND(AH82="Impacto",AH83="Probabilidad"),(AN81-(+AN81*AM83)),IF(AH83="Impacto",AN82,""))),"")</f>
        <v/>
      </c>
      <c r="AO83" s="191" t="str">
        <f>IFERROR(IF(AND(AH82="Impacto",AH83="Impacto"),(AO82-(+AO82*AM83)),IF(AND(AH82="Probabilidad",AH83="Impacto"),(AO81-(+AO81*AM83)),IF(AH83="Probabilidad",AO82,""))),"")</f>
        <v/>
      </c>
      <c r="AP83" s="201"/>
      <c r="AQ83" s="201"/>
      <c r="AR83" s="201"/>
      <c r="AS83" s="561"/>
      <c r="AT83" s="561"/>
      <c r="AU83" s="567"/>
      <c r="AV83" s="561"/>
      <c r="AW83" s="561"/>
      <c r="AX83" s="567"/>
      <c r="AY83" s="567"/>
      <c r="AZ83" s="567"/>
      <c r="BA83" s="570"/>
      <c r="BB83" s="573"/>
      <c r="BC83" s="573"/>
      <c r="BD83" s="547"/>
      <c r="BE83" s="547"/>
      <c r="BF83" s="127"/>
    </row>
    <row r="84" spans="1:58" ht="15" hidden="1" customHeight="1" x14ac:dyDescent="0.25">
      <c r="A84" s="646"/>
      <c r="B84" s="647"/>
      <c r="C84" s="648"/>
      <c r="D84" s="587"/>
      <c r="E84" s="565"/>
      <c r="F84" s="591"/>
      <c r="G84" s="573"/>
      <c r="H84" s="570"/>
      <c r="I84" s="594"/>
      <c r="J84" s="597"/>
      <c r="K84" s="600"/>
      <c r="L84" s="576"/>
      <c r="M84" s="579"/>
      <c r="N84" s="570"/>
      <c r="O84" s="556"/>
      <c r="P84" s="570"/>
      <c r="Q84" s="556"/>
      <c r="R84" s="570"/>
      <c r="S84" s="556"/>
      <c r="T84" s="584"/>
      <c r="U84" s="556"/>
      <c r="V84" s="556"/>
      <c r="W84" s="567"/>
      <c r="X84" s="185">
        <v>5</v>
      </c>
      <c r="Y84" s="192"/>
      <c r="Z84" s="192"/>
      <c r="AA84" s="192"/>
      <c r="AB84" s="192"/>
      <c r="AC84" s="192"/>
      <c r="AD84" s="192"/>
      <c r="AE84" s="177" t="str">
        <f t="shared" si="9"/>
        <v/>
      </c>
      <c r="AF84" s="200"/>
      <c r="AG84" s="199"/>
      <c r="AH84" s="187" t="str">
        <f t="shared" si="14"/>
        <v/>
      </c>
      <c r="AI84" s="200"/>
      <c r="AJ84" s="189" t="str">
        <f t="shared" si="15"/>
        <v/>
      </c>
      <c r="AK84" s="200"/>
      <c r="AL84" s="184" t="str">
        <f t="shared" si="16"/>
        <v/>
      </c>
      <c r="AM84" s="190" t="str">
        <f t="shared" si="17"/>
        <v/>
      </c>
      <c r="AN84" s="191" t="str">
        <f>IFERROR(IF(AND(AH83="Probabilidad",AH84="Probabilidad"),(AN83-(+AN83*AM84)),IF(AND(AH83="Impacto",AH84="Probabilidad"),(AN82-(+AN82*AM84)),IF(AH84="Impacto",AN83,""))),"")</f>
        <v/>
      </c>
      <c r="AO84" s="191" t="str">
        <f>IFERROR(IF(AND(AH83="Impacto",AH84="Impacto"),(AO83-(+AO83*AM84)),IF(AND(AH83="Probabilidad",AH84="Impacto"),(AO82-(+AO82*AM84)),IF(AH84="Probabilidad",AO83,""))),"")</f>
        <v/>
      </c>
      <c r="AP84" s="201"/>
      <c r="AQ84" s="201"/>
      <c r="AR84" s="201"/>
      <c r="AS84" s="561"/>
      <c r="AT84" s="561"/>
      <c r="AU84" s="567"/>
      <c r="AV84" s="561"/>
      <c r="AW84" s="561"/>
      <c r="AX84" s="567"/>
      <c r="AY84" s="567"/>
      <c r="AZ84" s="567"/>
      <c r="BA84" s="570"/>
      <c r="BB84" s="573"/>
      <c r="BC84" s="573"/>
      <c r="BD84" s="547"/>
      <c r="BE84" s="547"/>
      <c r="BF84" s="127"/>
    </row>
    <row r="85" spans="1:58" ht="15.75" hidden="1" customHeight="1" thickBot="1" x14ac:dyDescent="0.3">
      <c r="A85" s="646"/>
      <c r="B85" s="647"/>
      <c r="C85" s="648"/>
      <c r="D85" s="588"/>
      <c r="E85" s="589"/>
      <c r="F85" s="592"/>
      <c r="G85" s="574"/>
      <c r="H85" s="571"/>
      <c r="I85" s="595"/>
      <c r="J85" s="598"/>
      <c r="K85" s="601"/>
      <c r="L85" s="577"/>
      <c r="M85" s="580"/>
      <c r="N85" s="571"/>
      <c r="O85" s="581"/>
      <c r="P85" s="571"/>
      <c r="Q85" s="581"/>
      <c r="R85" s="571"/>
      <c r="S85" s="581"/>
      <c r="T85" s="585"/>
      <c r="U85" s="581"/>
      <c r="V85" s="581"/>
      <c r="W85" s="568"/>
      <c r="X85" s="194">
        <v>6</v>
      </c>
      <c r="Y85" s="195"/>
      <c r="Z85" s="195"/>
      <c r="AA85" s="195"/>
      <c r="AB85" s="195"/>
      <c r="AC85" s="195"/>
      <c r="AD85" s="195"/>
      <c r="AE85" s="177" t="str">
        <f t="shared" si="9"/>
        <v/>
      </c>
      <c r="AF85" s="202"/>
      <c r="AG85" s="203"/>
      <c r="AH85" s="204" t="str">
        <f t="shared" si="14"/>
        <v/>
      </c>
      <c r="AI85" s="202"/>
      <c r="AJ85" s="196" t="str">
        <f t="shared" si="15"/>
        <v/>
      </c>
      <c r="AK85" s="202"/>
      <c r="AL85" s="193" t="str">
        <f t="shared" si="16"/>
        <v/>
      </c>
      <c r="AM85" s="197" t="str">
        <f t="shared" si="17"/>
        <v/>
      </c>
      <c r="AN85" s="214" t="str">
        <f>IFERROR(IF(AND(AH84="Probabilidad",AH85="Probabilidad"),(AN84-(+AN84*AM85)),IF(AND(AH84="Impacto",AH85="Probabilidad"),(AN83-(+AN83*AM85)),IF(AH85="Impacto",AN84,""))),"")</f>
        <v/>
      </c>
      <c r="AO85" s="214" t="str">
        <f>IFERROR(IF(AND(AH84="Impacto",AH85="Impacto"),(AO84-(+AO84*AM85)),IF(AND(AH84="Probabilidad",AH85="Impacto"),(AO83-(+AO83*AM85)),IF(AH85="Probabilidad",AO84,""))),"")</f>
        <v/>
      </c>
      <c r="AP85" s="205"/>
      <c r="AQ85" s="205"/>
      <c r="AR85" s="205"/>
      <c r="AS85" s="582"/>
      <c r="AT85" s="582"/>
      <c r="AU85" s="568"/>
      <c r="AV85" s="582"/>
      <c r="AW85" s="582"/>
      <c r="AX85" s="568"/>
      <c r="AY85" s="568"/>
      <c r="AZ85" s="568"/>
      <c r="BA85" s="571"/>
      <c r="BB85" s="574"/>
      <c r="BC85" s="574"/>
      <c r="BD85" s="575"/>
      <c r="BE85" s="575"/>
      <c r="BF85" s="127"/>
    </row>
    <row r="86" spans="1:58" ht="15" hidden="1" customHeight="1" x14ac:dyDescent="0.25">
      <c r="A86" s="646"/>
      <c r="B86" s="647"/>
      <c r="C86" s="648"/>
      <c r="D86" s="586"/>
      <c r="E86" s="564"/>
      <c r="F86" s="590"/>
      <c r="G86" s="572"/>
      <c r="H86" s="569"/>
      <c r="I86" s="593" t="str">
        <f>IF(D86="","",IF(D86="RG",'Identificación RG-RF-RLA-FT'!#REF!,IF(H86="","",(CONCATENATE(H86," ",#REF!," ",G86," ",#REF!," ",#REF!," ",#REF!," ",#REF!)))))</f>
        <v/>
      </c>
      <c r="J86" s="596"/>
      <c r="K86" s="599" t="e">
        <f>CONCATENATE(" *",'Identificación RG-RF-RLA-FT'!#REF!," *",'Identificación RG-RF-RLA-FT'!#REF!," *",'Identificación RG-RF-RLA-FT'!#REF!)</f>
        <v>#REF!</v>
      </c>
      <c r="L86" s="544"/>
      <c r="M86" s="578"/>
      <c r="N86" s="569"/>
      <c r="O86" s="555" t="str">
        <f>IF(N86="Muy Alta",100%,IF(N86="Alta",80%,IF(N86="Media",60%,IF(N86="Baja",40%,IF(N86="Muy Baja",20%,"")))))</f>
        <v/>
      </c>
      <c r="P86" s="569"/>
      <c r="Q86" s="555" t="str">
        <f>IF(P86="Catastrófico",100%,IF(P86="Mayor",80%,IF(P86="Moderado",60%,IF(P86="Menor",40%,IF(P86="Leve",20%,"")))))</f>
        <v/>
      </c>
      <c r="R86" s="569"/>
      <c r="S86" s="555" t="str">
        <f>IF(R86="Catastrófico",100%,IF(R86="Mayor",80%,IF(R86="Moderado",60%,IF(R86="Menor",40%,IF(R86="Leve",20%,"")))))</f>
        <v/>
      </c>
      <c r="T86" s="583" t="str">
        <f>IF(U86=100%,"Catastrófico",IF(U86=80%,"Mayor",IF(U86=60%,"Moderado",IF(U86=40%,"Menor",IF(U86=20%,"Leve","")))))</f>
        <v/>
      </c>
      <c r="U86" s="555" t="str">
        <f>IF(AND(Q86="",S86=""),"",MAX(Q86,S86))</f>
        <v/>
      </c>
      <c r="V86" s="555" t="str">
        <f>CONCATENATE(N86,T86)</f>
        <v/>
      </c>
      <c r="W86" s="566" t="str">
        <f>IF(V86="Muy AltaLeve","Alto",IF(V86="Muy AltaMenor","Alto",IF(V86="Muy AltaModerado","Alto",IF(V86="Muy AltaMayor","Alto",IF(V86="Muy AltaCatastrófico","Extremo",IF(V86="AltaLeve","Moderado",IF(V86="AltaMenor","Moderado",IF(V86="AltaModerado","Alto",IF(V86="AltaMayor","Alto",IF(V86="AltaCatastrófico","Extremo",IF(V86="MediaLeve","Moderado",IF(V86="MediaMenor","Moderado",IF(V86="MediaModerado","Moderado",IF(V86="MediaMayor","Alto",IF(V86="MediaCatastrófico","Extremo",IF(V86="BajaLeve","Bajo",IF(V86="BajaMenor","Moderado",IF(V86="BajaModerado","Moderado",IF(V86="BajaMayor","Alto",IF(V86="BajaCatastrófico","Extremo",IF(V86="Muy BajaLeve","Bajo",IF(V86="Muy BajaMenor","Bajo",IF(V86="Muy BajaModerado","Moderado",IF(V86="Muy BajaMayor","Alto",IF(V86="Muy BajaCatastrófico","Extremo","")))))))))))))))))))))))))</f>
        <v/>
      </c>
      <c r="X86" s="176">
        <v>1</v>
      </c>
      <c r="Y86" s="176"/>
      <c r="Z86" s="176"/>
      <c r="AA86" s="176"/>
      <c r="AB86" s="176"/>
      <c r="AC86" s="176"/>
      <c r="AD86" s="176"/>
      <c r="AE86" s="177" t="str">
        <f t="shared" si="9"/>
        <v/>
      </c>
      <c r="AF86" s="178"/>
      <c r="AG86" s="179"/>
      <c r="AH86" s="180" t="str">
        <f t="shared" si="14"/>
        <v/>
      </c>
      <c r="AI86" s="178"/>
      <c r="AJ86" s="175" t="str">
        <f t="shared" si="15"/>
        <v/>
      </c>
      <c r="AK86" s="178"/>
      <c r="AL86" s="175" t="str">
        <f t="shared" si="16"/>
        <v/>
      </c>
      <c r="AM86" s="181" t="str">
        <f t="shared" si="17"/>
        <v/>
      </c>
      <c r="AN86" s="182" t="str">
        <f>IFERROR(IF(AH86="Probabilidad",(O86-(+O86*AM86)),IF(AH86="Impacto",O86,"")),"")</f>
        <v/>
      </c>
      <c r="AO86" s="182" t="str">
        <f>IFERROR(IF(AH86="Impacto",(U86-(+U86*AM86)),IF(AH86="Probabilidad",U86,"")),"")</f>
        <v/>
      </c>
      <c r="AP86" s="183"/>
      <c r="AQ86" s="183"/>
      <c r="AR86" s="183"/>
      <c r="AS86" s="560" t="str">
        <f>O86</f>
        <v/>
      </c>
      <c r="AT86" s="560" t="str">
        <f>IF(AN86="","",MIN(AN86:AN91))</f>
        <v/>
      </c>
      <c r="AU86" s="566" t="str">
        <f>IFERROR(IF(AT86="","",IF(AT86&lt;=0.2,"Muy Baja",IF(AT86&lt;=0.4,"Baja",IF(AT86&lt;=0.6,"Media",IF(AT86&lt;=0.8,"Alta","Muy Alta"))))),"")</f>
        <v/>
      </c>
      <c r="AV86" s="560" t="str">
        <f>U86</f>
        <v/>
      </c>
      <c r="AW86" s="560" t="str">
        <f>IF(AO86="","",MIN(AO86:AO91))</f>
        <v/>
      </c>
      <c r="AX86" s="566" t="str">
        <f>IFERROR(IF(AW86="","",IF(AW86&lt;=0.2,"Leve",IF(AW86&lt;=0.4,"Menor",IF(AW86&lt;=0.6,"Moderado",IF(AW86&lt;=0.8,"Mayor","Catastrófico"))))),"")</f>
        <v/>
      </c>
      <c r="AY86" s="566" t="str">
        <f>W86</f>
        <v/>
      </c>
      <c r="AZ86" s="566" t="str">
        <f>IFERROR(IF(OR(AND(AU86="Muy Baja",AX86="Leve"),AND(AU86="Muy Baja",AX86="Menor"),AND(AU86="Baja",AX86="Leve")),"Bajo",IF(OR(AND(AU86="Muy baja",AX86="Moderado"),AND(AU86="Baja",AX86="Menor"),AND(AU86="Baja",AX86="Moderado"),AND(AU86="Media",AX86="Leve"),AND(AU86="Media",AX86="Menor"),AND(AU86="Media",AX86="Moderado"),AND(AU86="Alta",AX86="Leve"),AND(AU86="Alta",AX86="Menor")),"Moderado",IF(OR(AND(AU86="Muy Baja",AX86="Mayor"),AND(AU86="Baja",AX86="Mayor"),AND(AU86="Media",AX86="Mayor"),AND(AU86="Alta",AX86="Moderado"),AND(AU86="Alta",AX86="Mayor"),AND(AU86="Muy Alta",AX86="Leve"),AND(AU86="Muy Alta",AX86="Menor"),AND(AU86="Muy Alta",AX86="Moderado"),AND(AU86="Muy Alta",AX86="Mayor")),"Alto",IF(OR(AND(AU86="Muy Baja",AX86="Catastrófico"),AND(AU86="Baja",AX86="Catastrófico"),AND(AU86="Media",AX86="Catastrófico"),AND(AU86="Alta",AX86="Catastrófico"),AND(AU86="Muy Alta",AX86="Catastrófico")),"Extremo","")))),"")</f>
        <v/>
      </c>
      <c r="BA86" s="569"/>
      <c r="BB86" s="572"/>
      <c r="BC86" s="572"/>
      <c r="BD86" s="546"/>
      <c r="BE86" s="546"/>
      <c r="BF86" s="127"/>
    </row>
    <row r="87" spans="1:58" ht="15" hidden="1" customHeight="1" x14ac:dyDescent="0.25">
      <c r="A87" s="646"/>
      <c r="B87" s="647"/>
      <c r="C87" s="648"/>
      <c r="D87" s="587"/>
      <c r="E87" s="565"/>
      <c r="F87" s="591"/>
      <c r="G87" s="573"/>
      <c r="H87" s="570"/>
      <c r="I87" s="594"/>
      <c r="J87" s="597"/>
      <c r="K87" s="600"/>
      <c r="L87" s="576"/>
      <c r="M87" s="579"/>
      <c r="N87" s="570"/>
      <c r="O87" s="556"/>
      <c r="P87" s="570"/>
      <c r="Q87" s="556"/>
      <c r="R87" s="570"/>
      <c r="S87" s="556"/>
      <c r="T87" s="584"/>
      <c r="U87" s="556"/>
      <c r="V87" s="556"/>
      <c r="W87" s="567"/>
      <c r="X87" s="185">
        <v>2</v>
      </c>
      <c r="Y87" s="192"/>
      <c r="Z87" s="192"/>
      <c r="AA87" s="192"/>
      <c r="AB87" s="192"/>
      <c r="AC87" s="192"/>
      <c r="AD87" s="192"/>
      <c r="AE87" s="177" t="str">
        <f t="shared" si="9"/>
        <v/>
      </c>
      <c r="AF87" s="200"/>
      <c r="AG87" s="199"/>
      <c r="AH87" s="187" t="str">
        <f t="shared" si="14"/>
        <v/>
      </c>
      <c r="AI87" s="200"/>
      <c r="AJ87" s="189" t="str">
        <f t="shared" si="15"/>
        <v/>
      </c>
      <c r="AK87" s="200"/>
      <c r="AL87" s="184" t="str">
        <f t="shared" si="16"/>
        <v/>
      </c>
      <c r="AM87" s="190" t="str">
        <f t="shared" si="17"/>
        <v/>
      </c>
      <c r="AN87" s="191" t="str">
        <f>IFERROR(IF(AND(AH86="Probabilidad",AH87="Probabilidad"),(AN86-(+AN86*AM87)),IF(AH87="Probabilidad",(O86-(+O86*AM87)),IF(AH87="Impacto",AN86,""))),"")</f>
        <v/>
      </c>
      <c r="AO87" s="191" t="str">
        <f>IFERROR(IF(AND(AH86="Impacto",AH87="Impacto"),(AO86-(+AO86*AM87)),IF(AH87="Impacto",(U86-(U86*AM87)),IF(AH87="Probabilidad",AO86,""))),"")</f>
        <v/>
      </c>
      <c r="AP87" s="201"/>
      <c r="AQ87" s="201"/>
      <c r="AR87" s="201"/>
      <c r="AS87" s="561"/>
      <c r="AT87" s="561"/>
      <c r="AU87" s="567"/>
      <c r="AV87" s="561"/>
      <c r="AW87" s="561"/>
      <c r="AX87" s="567"/>
      <c r="AY87" s="567"/>
      <c r="AZ87" s="567"/>
      <c r="BA87" s="570"/>
      <c r="BB87" s="573"/>
      <c r="BC87" s="573"/>
      <c r="BD87" s="547"/>
      <c r="BE87" s="547"/>
      <c r="BF87" s="127"/>
    </row>
    <row r="88" spans="1:58" ht="15" hidden="1" customHeight="1" x14ac:dyDescent="0.25">
      <c r="A88" s="646"/>
      <c r="B88" s="647"/>
      <c r="C88" s="648"/>
      <c r="D88" s="587"/>
      <c r="E88" s="565"/>
      <c r="F88" s="591"/>
      <c r="G88" s="573"/>
      <c r="H88" s="570"/>
      <c r="I88" s="594"/>
      <c r="J88" s="597"/>
      <c r="K88" s="600"/>
      <c r="L88" s="576"/>
      <c r="M88" s="579"/>
      <c r="N88" s="570"/>
      <c r="O88" s="556"/>
      <c r="P88" s="570"/>
      <c r="Q88" s="556"/>
      <c r="R88" s="570"/>
      <c r="S88" s="556"/>
      <c r="T88" s="584"/>
      <c r="U88" s="556"/>
      <c r="V88" s="556"/>
      <c r="W88" s="567"/>
      <c r="X88" s="185">
        <v>3</v>
      </c>
      <c r="Y88" s="192"/>
      <c r="Z88" s="192"/>
      <c r="AA88" s="192"/>
      <c r="AB88" s="192"/>
      <c r="AC88" s="192"/>
      <c r="AD88" s="192"/>
      <c r="AE88" s="177" t="str">
        <f t="shared" si="9"/>
        <v/>
      </c>
      <c r="AF88" s="200"/>
      <c r="AG88" s="199"/>
      <c r="AH88" s="187" t="str">
        <f t="shared" si="14"/>
        <v/>
      </c>
      <c r="AI88" s="200"/>
      <c r="AJ88" s="189" t="str">
        <f t="shared" si="15"/>
        <v/>
      </c>
      <c r="AK88" s="200"/>
      <c r="AL88" s="184" t="str">
        <f t="shared" si="16"/>
        <v/>
      </c>
      <c r="AM88" s="190" t="str">
        <f t="shared" si="17"/>
        <v/>
      </c>
      <c r="AN88" s="191" t="str">
        <f>IFERROR(IF(AND(AH87="Probabilidad",AH88="Probabilidad"),(AN87-(+AN87*AM88)),IF(AND(AH87="Impacto",AH88="Probabilidad"),(AN86-(+AN86*AM88)),IF(AH88="Impacto",AN87,""))),"")</f>
        <v/>
      </c>
      <c r="AO88" s="191" t="str">
        <f>IFERROR(IF(AND(AH87="Impacto",AH88="Impacto"),(AO87-(+AO87*AM88)),IF(AND(AH87="Probabilidad",AH88="Impacto"),(AO86-(+AO86*AM88)),IF(AH88="Probabilidad",AO87,""))),"")</f>
        <v/>
      </c>
      <c r="AP88" s="201"/>
      <c r="AQ88" s="201"/>
      <c r="AR88" s="201"/>
      <c r="AS88" s="561"/>
      <c r="AT88" s="561"/>
      <c r="AU88" s="567"/>
      <c r="AV88" s="561"/>
      <c r="AW88" s="561"/>
      <c r="AX88" s="567"/>
      <c r="AY88" s="567"/>
      <c r="AZ88" s="567"/>
      <c r="BA88" s="570"/>
      <c r="BB88" s="573"/>
      <c r="BC88" s="573"/>
      <c r="BD88" s="547"/>
      <c r="BE88" s="547"/>
      <c r="BF88" s="127"/>
    </row>
    <row r="89" spans="1:58" ht="15" hidden="1" customHeight="1" x14ac:dyDescent="0.25">
      <c r="A89" s="646"/>
      <c r="B89" s="647"/>
      <c r="C89" s="648"/>
      <c r="D89" s="587"/>
      <c r="E89" s="565"/>
      <c r="F89" s="591"/>
      <c r="G89" s="573"/>
      <c r="H89" s="570"/>
      <c r="I89" s="594"/>
      <c r="J89" s="597"/>
      <c r="K89" s="600"/>
      <c r="L89" s="576"/>
      <c r="M89" s="579"/>
      <c r="N89" s="570"/>
      <c r="O89" s="556"/>
      <c r="P89" s="570"/>
      <c r="Q89" s="556"/>
      <c r="R89" s="570"/>
      <c r="S89" s="556"/>
      <c r="T89" s="584"/>
      <c r="U89" s="556"/>
      <c r="V89" s="556"/>
      <c r="W89" s="567"/>
      <c r="X89" s="185">
        <v>4</v>
      </c>
      <c r="Y89" s="192"/>
      <c r="Z89" s="192"/>
      <c r="AA89" s="192"/>
      <c r="AB89" s="192"/>
      <c r="AC89" s="192"/>
      <c r="AD89" s="192"/>
      <c r="AE89" s="177" t="str">
        <f t="shared" ref="AE89:AE138" si="18">CONCATENATE(Y89,Z89,AA89,AB89,AC89,AD89)</f>
        <v/>
      </c>
      <c r="AF89" s="200"/>
      <c r="AG89" s="199"/>
      <c r="AH89" s="187" t="str">
        <f t="shared" si="14"/>
        <v/>
      </c>
      <c r="AI89" s="200"/>
      <c r="AJ89" s="189" t="str">
        <f t="shared" si="15"/>
        <v/>
      </c>
      <c r="AK89" s="200"/>
      <c r="AL89" s="184" t="str">
        <f t="shared" si="16"/>
        <v/>
      </c>
      <c r="AM89" s="190" t="str">
        <f t="shared" si="17"/>
        <v/>
      </c>
      <c r="AN89" s="191" t="str">
        <f>IFERROR(IF(AND(AH88="Probabilidad",AH89="Probabilidad"),(AN88-(+AN88*AM89)),IF(AND(AH88="Impacto",AH89="Probabilidad"),(AN87-(+AN87*AM89)),IF(AH89="Impacto",AN88,""))),"")</f>
        <v/>
      </c>
      <c r="AO89" s="191" t="str">
        <f>IFERROR(IF(AND(AH88="Impacto",AH89="Impacto"),(AO88-(+AO88*AM89)),IF(AND(AH88="Probabilidad",AH89="Impacto"),(AO87-(+AO87*AM89)),IF(AH89="Probabilidad",AO88,""))),"")</f>
        <v/>
      </c>
      <c r="AP89" s="201"/>
      <c r="AQ89" s="201"/>
      <c r="AR89" s="201"/>
      <c r="AS89" s="561"/>
      <c r="AT89" s="561"/>
      <c r="AU89" s="567"/>
      <c r="AV89" s="561"/>
      <c r="AW89" s="561"/>
      <c r="AX89" s="567"/>
      <c r="AY89" s="567"/>
      <c r="AZ89" s="567"/>
      <c r="BA89" s="570"/>
      <c r="BB89" s="573"/>
      <c r="BC89" s="573"/>
      <c r="BD89" s="547"/>
      <c r="BE89" s="547"/>
      <c r="BF89" s="127"/>
    </row>
    <row r="90" spans="1:58" ht="15" hidden="1" customHeight="1" x14ac:dyDescent="0.25">
      <c r="A90" s="646"/>
      <c r="B90" s="647"/>
      <c r="C90" s="648"/>
      <c r="D90" s="587"/>
      <c r="E90" s="565"/>
      <c r="F90" s="591"/>
      <c r="G90" s="573"/>
      <c r="H90" s="570"/>
      <c r="I90" s="594"/>
      <c r="J90" s="597"/>
      <c r="K90" s="600"/>
      <c r="L90" s="576"/>
      <c r="M90" s="579"/>
      <c r="N90" s="570"/>
      <c r="O90" s="556"/>
      <c r="P90" s="570"/>
      <c r="Q90" s="556"/>
      <c r="R90" s="570"/>
      <c r="S90" s="556"/>
      <c r="T90" s="584"/>
      <c r="U90" s="556"/>
      <c r="V90" s="556"/>
      <c r="W90" s="567"/>
      <c r="X90" s="185">
        <v>5</v>
      </c>
      <c r="Y90" s="192"/>
      <c r="Z90" s="192"/>
      <c r="AA90" s="192"/>
      <c r="AB90" s="192"/>
      <c r="AC90" s="192"/>
      <c r="AD90" s="192"/>
      <c r="AE90" s="177" t="str">
        <f t="shared" si="18"/>
        <v/>
      </c>
      <c r="AF90" s="200"/>
      <c r="AG90" s="199"/>
      <c r="AH90" s="187" t="str">
        <f t="shared" si="14"/>
        <v/>
      </c>
      <c r="AI90" s="200"/>
      <c r="AJ90" s="189" t="str">
        <f t="shared" si="15"/>
        <v/>
      </c>
      <c r="AK90" s="200"/>
      <c r="AL90" s="184" t="str">
        <f t="shared" si="16"/>
        <v/>
      </c>
      <c r="AM90" s="190" t="str">
        <f t="shared" si="17"/>
        <v/>
      </c>
      <c r="AN90" s="191" t="str">
        <f>IFERROR(IF(AND(AH89="Probabilidad",AH90="Probabilidad"),(AN89-(+AN89*AM90)),IF(AND(AH89="Impacto",AH90="Probabilidad"),(AN88-(+AN88*AM90)),IF(AH90="Impacto",AN89,""))),"")</f>
        <v/>
      </c>
      <c r="AO90" s="191" t="str">
        <f>IFERROR(IF(AND(AH89="Impacto",AH90="Impacto"),(AO89-(+AO89*AM90)),IF(AND(AH89="Probabilidad",AH90="Impacto"),(AO88-(+AO88*AM90)),IF(AH90="Probabilidad",AO89,""))),"")</f>
        <v/>
      </c>
      <c r="AP90" s="201"/>
      <c r="AQ90" s="201"/>
      <c r="AR90" s="201"/>
      <c r="AS90" s="561"/>
      <c r="AT90" s="561"/>
      <c r="AU90" s="567"/>
      <c r="AV90" s="561"/>
      <c r="AW90" s="561"/>
      <c r="AX90" s="567"/>
      <c r="AY90" s="567"/>
      <c r="AZ90" s="567"/>
      <c r="BA90" s="570"/>
      <c r="BB90" s="573"/>
      <c r="BC90" s="573"/>
      <c r="BD90" s="547"/>
      <c r="BE90" s="547"/>
      <c r="BF90" s="127"/>
    </row>
    <row r="91" spans="1:58" ht="15.75" hidden="1" customHeight="1" thickBot="1" x14ac:dyDescent="0.3">
      <c r="A91" s="646"/>
      <c r="B91" s="647"/>
      <c r="C91" s="648"/>
      <c r="D91" s="588"/>
      <c r="E91" s="589"/>
      <c r="F91" s="592"/>
      <c r="G91" s="574"/>
      <c r="H91" s="571"/>
      <c r="I91" s="595"/>
      <c r="J91" s="598"/>
      <c r="K91" s="601"/>
      <c r="L91" s="577"/>
      <c r="M91" s="580"/>
      <c r="N91" s="571"/>
      <c r="O91" s="581"/>
      <c r="P91" s="571"/>
      <c r="Q91" s="581"/>
      <c r="R91" s="571"/>
      <c r="S91" s="581"/>
      <c r="T91" s="585"/>
      <c r="U91" s="581"/>
      <c r="V91" s="581"/>
      <c r="W91" s="568"/>
      <c r="X91" s="194">
        <v>6</v>
      </c>
      <c r="Y91" s="195"/>
      <c r="Z91" s="195"/>
      <c r="AA91" s="195"/>
      <c r="AB91" s="195"/>
      <c r="AC91" s="195"/>
      <c r="AD91" s="195"/>
      <c r="AE91" s="177" t="str">
        <f t="shared" si="18"/>
        <v/>
      </c>
      <c r="AF91" s="202"/>
      <c r="AG91" s="203"/>
      <c r="AH91" s="204" t="str">
        <f t="shared" si="14"/>
        <v/>
      </c>
      <c r="AI91" s="202"/>
      <c r="AJ91" s="196" t="str">
        <f t="shared" si="15"/>
        <v/>
      </c>
      <c r="AK91" s="202"/>
      <c r="AL91" s="193" t="str">
        <f t="shared" si="16"/>
        <v/>
      </c>
      <c r="AM91" s="197" t="str">
        <f t="shared" si="17"/>
        <v/>
      </c>
      <c r="AN91" s="214" t="str">
        <f>IFERROR(IF(AND(AH90="Probabilidad",AH91="Probabilidad"),(AN90-(+AN90*AM91)),IF(AND(AH90="Impacto",AH91="Probabilidad"),(AN89-(+AN89*AM91)),IF(AH91="Impacto",AN90,""))),"")</f>
        <v/>
      </c>
      <c r="AO91" s="214" t="str">
        <f>IFERROR(IF(AND(AH90="Impacto",AH91="Impacto"),(AO90-(+AO90*AM91)),IF(AND(AH90="Probabilidad",AH91="Impacto"),(AO89-(+AO89*AM91)),IF(AH91="Probabilidad",AO90,""))),"")</f>
        <v/>
      </c>
      <c r="AP91" s="205"/>
      <c r="AQ91" s="205"/>
      <c r="AR91" s="205"/>
      <c r="AS91" s="582"/>
      <c r="AT91" s="582"/>
      <c r="AU91" s="568"/>
      <c r="AV91" s="582"/>
      <c r="AW91" s="582"/>
      <c r="AX91" s="568"/>
      <c r="AY91" s="568"/>
      <c r="AZ91" s="568"/>
      <c r="BA91" s="571"/>
      <c r="BB91" s="574"/>
      <c r="BC91" s="574"/>
      <c r="BD91" s="575"/>
      <c r="BE91" s="575"/>
      <c r="BF91" s="127"/>
    </row>
    <row r="92" spans="1:58" ht="15" hidden="1" customHeight="1" x14ac:dyDescent="0.25">
      <c r="A92" s="646"/>
      <c r="B92" s="647"/>
      <c r="C92" s="648"/>
      <c r="D92" s="586"/>
      <c r="E92" s="564"/>
      <c r="F92" s="590"/>
      <c r="G92" s="572"/>
      <c r="H92" s="569"/>
      <c r="I92" s="593" t="str">
        <f>IF(D92="","",IF(D92="RG",'Identificación RG-RF-RLA-FT'!#REF!,IF(H92="","",(CONCATENATE(H92," ",#REF!," ",G92," ",#REF!," ",#REF!," ",#REF!," ",#REF!)))))</f>
        <v/>
      </c>
      <c r="J92" s="596"/>
      <c r="K92" s="599" t="e">
        <f>CONCATENATE(" *",'Identificación RG-RF-RLA-FT'!#REF!," *",'Identificación RG-RF-RLA-FT'!#REF!," *",'Identificación RG-RF-RLA-FT'!#REF!)</f>
        <v>#REF!</v>
      </c>
      <c r="L92" s="544"/>
      <c r="M92" s="578"/>
      <c r="N92" s="569"/>
      <c r="O92" s="555" t="str">
        <f>IF(N92="Muy Alta",100%,IF(N92="Alta",80%,IF(N92="Media",60%,IF(N92="Baja",40%,IF(N92="Muy Baja",20%,"")))))</f>
        <v/>
      </c>
      <c r="P92" s="569"/>
      <c r="Q92" s="555" t="str">
        <f>IF(P92="Catastrófico",100%,IF(P92="Mayor",80%,IF(P92="Moderado",60%,IF(P92="Menor",40%,IF(P92="Leve",20%,"")))))</f>
        <v/>
      </c>
      <c r="R92" s="569"/>
      <c r="S92" s="555" t="str">
        <f>IF(R92="Catastrófico",100%,IF(R92="Mayor",80%,IF(R92="Moderado",60%,IF(R92="Menor",40%,IF(R92="Leve",20%,"")))))</f>
        <v/>
      </c>
      <c r="T92" s="583" t="str">
        <f>IF(U92=100%,"Catastrófico",IF(U92=80%,"Mayor",IF(U92=60%,"Moderado",IF(U92=40%,"Menor",IF(U92=20%,"Leve","")))))</f>
        <v/>
      </c>
      <c r="U92" s="555" t="str">
        <f>IF(AND(Q92="",S92=""),"",MAX(Q92,S92))</f>
        <v/>
      </c>
      <c r="V92" s="555" t="str">
        <f>CONCATENATE(N92,T92)</f>
        <v/>
      </c>
      <c r="W92" s="566" t="str">
        <f>IF(V92="Muy AltaLeve","Alto",IF(V92="Muy AltaMenor","Alto",IF(V92="Muy AltaModerado","Alto",IF(V92="Muy AltaMayor","Alto",IF(V92="Muy AltaCatastrófico","Extremo",IF(V92="AltaLeve","Moderado",IF(V92="AltaMenor","Moderado",IF(V92="AltaModerado","Alto",IF(V92="AltaMayor","Alto",IF(V92="AltaCatastrófico","Extremo",IF(V92="MediaLeve","Moderado",IF(V92="MediaMenor","Moderado",IF(V92="MediaModerado","Moderado",IF(V92="MediaMayor","Alto",IF(V92="MediaCatastrófico","Extremo",IF(V92="BajaLeve","Bajo",IF(V92="BajaMenor","Moderado",IF(V92="BajaModerado","Moderado",IF(V92="BajaMayor","Alto",IF(V92="BajaCatastrófico","Extremo",IF(V92="Muy BajaLeve","Bajo",IF(V92="Muy BajaMenor","Bajo",IF(V92="Muy BajaModerado","Moderado",IF(V92="Muy BajaMayor","Alto",IF(V92="Muy BajaCatastrófico","Extremo","")))))))))))))))))))))))))</f>
        <v/>
      </c>
      <c r="X92" s="176">
        <v>1</v>
      </c>
      <c r="Y92" s="176"/>
      <c r="Z92" s="176"/>
      <c r="AA92" s="176"/>
      <c r="AB92" s="176"/>
      <c r="AC92" s="176"/>
      <c r="AD92" s="176"/>
      <c r="AE92" s="177" t="str">
        <f t="shared" si="18"/>
        <v/>
      </c>
      <c r="AF92" s="178"/>
      <c r="AG92" s="179"/>
      <c r="AH92" s="180" t="str">
        <f t="shared" ref="AH92:AH115" si="19">IF(OR(AI92="Preventivo",AI92="Detectivo"),"Probabilidad",IF(AI92="Correctivo","Impacto",""))</f>
        <v/>
      </c>
      <c r="AI92" s="178"/>
      <c r="AJ92" s="175" t="str">
        <f t="shared" ref="AJ92:AJ115" si="20">IF(AI92="","",IF(AI92="Preventivo",25%,IF(AI92="Detectivo",15%,IF(AI92="Correctivo",10%))))</f>
        <v/>
      </c>
      <c r="AK92" s="178"/>
      <c r="AL92" s="175" t="str">
        <f t="shared" ref="AL92:AL115" si="21">IF(AK92="Automático",25%,IF(AK92="Manual",15%,""))</f>
        <v/>
      </c>
      <c r="AM92" s="181" t="str">
        <f t="shared" ref="AM92:AM115" si="22">IF(OR(AJ92="",AL92=""),"",AJ92+AL92)</f>
        <v/>
      </c>
      <c r="AN92" s="182" t="str">
        <f>IFERROR(IF(AH92="Probabilidad",(O92-(+O92*AM92)),IF(AH92="Impacto",O92,"")),"")</f>
        <v/>
      </c>
      <c r="AO92" s="182" t="str">
        <f>IFERROR(IF(AH92="Impacto",(U92-(+U92*AM92)),IF(AH92="Probabilidad",U92,"")),"")</f>
        <v/>
      </c>
      <c r="AP92" s="183"/>
      <c r="AQ92" s="183"/>
      <c r="AR92" s="183"/>
      <c r="AS92" s="560" t="str">
        <f>O92</f>
        <v/>
      </c>
      <c r="AT92" s="560" t="str">
        <f>IF(AN92="","",MIN(AN92:AN97))</f>
        <v/>
      </c>
      <c r="AU92" s="566" t="str">
        <f>IFERROR(IF(AT92="","",IF(AT92&lt;=0.2,"Muy Baja",IF(AT92&lt;=0.4,"Baja",IF(AT92&lt;=0.6,"Media",IF(AT92&lt;=0.8,"Alta","Muy Alta"))))),"")</f>
        <v/>
      </c>
      <c r="AV92" s="560" t="str">
        <f>U92</f>
        <v/>
      </c>
      <c r="AW92" s="560" t="str">
        <f>IF(AO92="","",MIN(AO92:AO97))</f>
        <v/>
      </c>
      <c r="AX92" s="566" t="str">
        <f>IFERROR(IF(AW92="","",IF(AW92&lt;=0.2,"Leve",IF(AW92&lt;=0.4,"Menor",IF(AW92&lt;=0.6,"Moderado",IF(AW92&lt;=0.8,"Mayor","Catastrófico"))))),"")</f>
        <v/>
      </c>
      <c r="AY92" s="566" t="str">
        <f>W92</f>
        <v/>
      </c>
      <c r="AZ92" s="566" t="str">
        <f>IFERROR(IF(OR(AND(AU92="Muy Baja",AX92="Leve"),AND(AU92="Muy Baja",AX92="Menor"),AND(AU92="Baja",AX92="Leve")),"Bajo",IF(OR(AND(AU92="Muy baja",AX92="Moderado"),AND(AU92="Baja",AX92="Menor"),AND(AU92="Baja",AX92="Moderado"),AND(AU92="Media",AX92="Leve"),AND(AU92="Media",AX92="Menor"),AND(AU92="Media",AX92="Moderado"),AND(AU92="Alta",AX92="Leve"),AND(AU92="Alta",AX92="Menor")),"Moderado",IF(OR(AND(AU92="Muy Baja",AX92="Mayor"),AND(AU92="Baja",AX92="Mayor"),AND(AU92="Media",AX92="Mayor"),AND(AU92="Alta",AX92="Moderado"),AND(AU92="Alta",AX92="Mayor"),AND(AU92="Muy Alta",AX92="Leve"),AND(AU92="Muy Alta",AX92="Menor"),AND(AU92="Muy Alta",AX92="Moderado"),AND(AU92="Muy Alta",AX92="Mayor")),"Alto",IF(OR(AND(AU92="Muy Baja",AX92="Catastrófico"),AND(AU92="Baja",AX92="Catastrófico"),AND(AU92="Media",AX92="Catastrófico"),AND(AU92="Alta",AX92="Catastrófico"),AND(AU92="Muy Alta",AX92="Catastrófico")),"Extremo","")))),"")</f>
        <v/>
      </c>
      <c r="BA92" s="569"/>
      <c r="BB92" s="572"/>
      <c r="BC92" s="572"/>
      <c r="BD92" s="546"/>
      <c r="BE92" s="546"/>
      <c r="BF92" s="127"/>
    </row>
    <row r="93" spans="1:58" ht="15" hidden="1" customHeight="1" x14ac:dyDescent="0.25">
      <c r="A93" s="646"/>
      <c r="B93" s="647"/>
      <c r="C93" s="648"/>
      <c r="D93" s="587"/>
      <c r="E93" s="565"/>
      <c r="F93" s="591"/>
      <c r="G93" s="573"/>
      <c r="H93" s="570"/>
      <c r="I93" s="594"/>
      <c r="J93" s="597"/>
      <c r="K93" s="600"/>
      <c r="L93" s="576"/>
      <c r="M93" s="579"/>
      <c r="N93" s="570"/>
      <c r="O93" s="556"/>
      <c r="P93" s="570"/>
      <c r="Q93" s="556"/>
      <c r="R93" s="570"/>
      <c r="S93" s="556"/>
      <c r="T93" s="584"/>
      <c r="U93" s="556"/>
      <c r="V93" s="556"/>
      <c r="W93" s="567"/>
      <c r="X93" s="185">
        <v>2</v>
      </c>
      <c r="Y93" s="192"/>
      <c r="Z93" s="192"/>
      <c r="AA93" s="192"/>
      <c r="AB93" s="192"/>
      <c r="AC93" s="192"/>
      <c r="AD93" s="192"/>
      <c r="AE93" s="177" t="str">
        <f t="shared" si="18"/>
        <v/>
      </c>
      <c r="AF93" s="200"/>
      <c r="AG93" s="199"/>
      <c r="AH93" s="187" t="str">
        <f t="shared" si="19"/>
        <v/>
      </c>
      <c r="AI93" s="200"/>
      <c r="AJ93" s="189" t="str">
        <f t="shared" si="20"/>
        <v/>
      </c>
      <c r="AK93" s="200"/>
      <c r="AL93" s="184" t="str">
        <f t="shared" si="21"/>
        <v/>
      </c>
      <c r="AM93" s="190" t="str">
        <f t="shared" si="22"/>
        <v/>
      </c>
      <c r="AN93" s="191" t="str">
        <f>IFERROR(IF(AND(AH92="Probabilidad",AH93="Probabilidad"),(AN92-(+AN92*AM93)),IF(AH93="Probabilidad",(O92-(+O92*AM93)),IF(AH93="Impacto",AN92,""))),"")</f>
        <v/>
      </c>
      <c r="AO93" s="191" t="str">
        <f>IFERROR(IF(AND(AH92="Impacto",AH93="Impacto"),(AO92-(+AO92*AM93)),IF(AH93="Impacto",(U92-(U92*AM93)),IF(AH93="Probabilidad",AO92,""))),"")</f>
        <v/>
      </c>
      <c r="AP93" s="201"/>
      <c r="AQ93" s="201"/>
      <c r="AR93" s="201"/>
      <c r="AS93" s="561"/>
      <c r="AT93" s="561"/>
      <c r="AU93" s="567"/>
      <c r="AV93" s="561"/>
      <c r="AW93" s="561"/>
      <c r="AX93" s="567"/>
      <c r="AY93" s="567"/>
      <c r="AZ93" s="567"/>
      <c r="BA93" s="570"/>
      <c r="BB93" s="573"/>
      <c r="BC93" s="573"/>
      <c r="BD93" s="547"/>
      <c r="BE93" s="547"/>
      <c r="BF93" s="127"/>
    </row>
    <row r="94" spans="1:58" ht="15" hidden="1" customHeight="1" x14ac:dyDescent="0.25">
      <c r="A94" s="646"/>
      <c r="B94" s="647"/>
      <c r="C94" s="648"/>
      <c r="D94" s="587"/>
      <c r="E94" s="565"/>
      <c r="F94" s="591"/>
      <c r="G94" s="573"/>
      <c r="H94" s="570"/>
      <c r="I94" s="594"/>
      <c r="J94" s="597"/>
      <c r="K94" s="600"/>
      <c r="L94" s="576"/>
      <c r="M94" s="579"/>
      <c r="N94" s="570"/>
      <c r="O94" s="556"/>
      <c r="P94" s="570"/>
      <c r="Q94" s="556"/>
      <c r="R94" s="570"/>
      <c r="S94" s="556"/>
      <c r="T94" s="584"/>
      <c r="U94" s="556"/>
      <c r="V94" s="556"/>
      <c r="W94" s="567"/>
      <c r="X94" s="185">
        <v>3</v>
      </c>
      <c r="Y94" s="192"/>
      <c r="Z94" s="192"/>
      <c r="AA94" s="192"/>
      <c r="AB94" s="192"/>
      <c r="AC94" s="192"/>
      <c r="AD94" s="192"/>
      <c r="AE94" s="177" t="str">
        <f t="shared" si="18"/>
        <v/>
      </c>
      <c r="AF94" s="200"/>
      <c r="AG94" s="199"/>
      <c r="AH94" s="187" t="str">
        <f t="shared" si="19"/>
        <v/>
      </c>
      <c r="AI94" s="200"/>
      <c r="AJ94" s="189" t="str">
        <f t="shared" si="20"/>
        <v/>
      </c>
      <c r="AK94" s="200"/>
      <c r="AL94" s="184" t="str">
        <f t="shared" si="21"/>
        <v/>
      </c>
      <c r="AM94" s="190" t="str">
        <f t="shared" si="22"/>
        <v/>
      </c>
      <c r="AN94" s="191" t="str">
        <f>IFERROR(IF(AND(AH93="Probabilidad",AH94="Probabilidad"),(AN93-(+AN93*AM94)),IF(AND(AH93="Impacto",AH94="Probabilidad"),(AN92-(+AN92*AM94)),IF(AH94="Impacto",AN93,""))),"")</f>
        <v/>
      </c>
      <c r="AO94" s="191" t="str">
        <f>IFERROR(IF(AND(AH93="Impacto",AH94="Impacto"),(AO93-(+AO93*AM94)),IF(AND(AH93="Probabilidad",AH94="Impacto"),(AO92-(+AO92*AM94)),IF(AH94="Probabilidad",AO93,""))),"")</f>
        <v/>
      </c>
      <c r="AP94" s="201"/>
      <c r="AQ94" s="201"/>
      <c r="AR94" s="201"/>
      <c r="AS94" s="561"/>
      <c r="AT94" s="561"/>
      <c r="AU94" s="567"/>
      <c r="AV94" s="561"/>
      <c r="AW94" s="561"/>
      <c r="AX94" s="567"/>
      <c r="AY94" s="567"/>
      <c r="AZ94" s="567"/>
      <c r="BA94" s="570"/>
      <c r="BB94" s="573"/>
      <c r="BC94" s="573"/>
      <c r="BD94" s="547"/>
      <c r="BE94" s="547"/>
      <c r="BF94" s="127"/>
    </row>
    <row r="95" spans="1:58" ht="15" hidden="1" customHeight="1" x14ac:dyDescent="0.25">
      <c r="A95" s="646"/>
      <c r="B95" s="647"/>
      <c r="C95" s="648"/>
      <c r="D95" s="587"/>
      <c r="E95" s="565"/>
      <c r="F95" s="591"/>
      <c r="G95" s="573"/>
      <c r="H95" s="570"/>
      <c r="I95" s="594"/>
      <c r="J95" s="597"/>
      <c r="K95" s="600"/>
      <c r="L95" s="576"/>
      <c r="M95" s="579"/>
      <c r="N95" s="570"/>
      <c r="O95" s="556"/>
      <c r="P95" s="570"/>
      <c r="Q95" s="556"/>
      <c r="R95" s="570"/>
      <c r="S95" s="556"/>
      <c r="T95" s="584"/>
      <c r="U95" s="556"/>
      <c r="V95" s="556"/>
      <c r="W95" s="567"/>
      <c r="X95" s="185">
        <v>4</v>
      </c>
      <c r="Y95" s="192"/>
      <c r="Z95" s="192"/>
      <c r="AA95" s="192"/>
      <c r="AB95" s="192"/>
      <c r="AC95" s="192"/>
      <c r="AD95" s="192"/>
      <c r="AE95" s="177" t="str">
        <f t="shared" si="18"/>
        <v/>
      </c>
      <c r="AF95" s="200"/>
      <c r="AG95" s="199"/>
      <c r="AH95" s="187" t="str">
        <f t="shared" si="19"/>
        <v/>
      </c>
      <c r="AI95" s="200"/>
      <c r="AJ95" s="189" t="str">
        <f t="shared" si="20"/>
        <v/>
      </c>
      <c r="AK95" s="200"/>
      <c r="AL95" s="184" t="str">
        <f t="shared" si="21"/>
        <v/>
      </c>
      <c r="AM95" s="190" t="str">
        <f t="shared" si="22"/>
        <v/>
      </c>
      <c r="AN95" s="191" t="str">
        <f>IFERROR(IF(AND(AH94="Probabilidad",AH95="Probabilidad"),(AN94-(+AN94*AM95)),IF(AND(AH94="Impacto",AH95="Probabilidad"),(AN93-(+AN93*AM95)),IF(AH95="Impacto",AN94,""))),"")</f>
        <v/>
      </c>
      <c r="AO95" s="191" t="str">
        <f>IFERROR(IF(AND(AH94="Impacto",AH95="Impacto"),(AO94-(+AO94*AM95)),IF(AND(AH94="Probabilidad",AH95="Impacto"),(AO93-(+AO93*AM95)),IF(AH95="Probabilidad",AO94,""))),"")</f>
        <v/>
      </c>
      <c r="AP95" s="201"/>
      <c r="AQ95" s="201"/>
      <c r="AR95" s="201"/>
      <c r="AS95" s="561"/>
      <c r="AT95" s="561"/>
      <c r="AU95" s="567"/>
      <c r="AV95" s="561"/>
      <c r="AW95" s="561"/>
      <c r="AX95" s="567"/>
      <c r="AY95" s="567"/>
      <c r="AZ95" s="567"/>
      <c r="BA95" s="570"/>
      <c r="BB95" s="573"/>
      <c r="BC95" s="573"/>
      <c r="BD95" s="547"/>
      <c r="BE95" s="547"/>
      <c r="BF95" s="127"/>
    </row>
    <row r="96" spans="1:58" ht="15" hidden="1" customHeight="1" x14ac:dyDescent="0.25">
      <c r="A96" s="646"/>
      <c r="B96" s="647"/>
      <c r="C96" s="648"/>
      <c r="D96" s="587"/>
      <c r="E96" s="565"/>
      <c r="F96" s="591"/>
      <c r="G96" s="573"/>
      <c r="H96" s="570"/>
      <c r="I96" s="594"/>
      <c r="J96" s="597"/>
      <c r="K96" s="600"/>
      <c r="L96" s="576"/>
      <c r="M96" s="579"/>
      <c r="N96" s="570"/>
      <c r="O96" s="556"/>
      <c r="P96" s="570"/>
      <c r="Q96" s="556"/>
      <c r="R96" s="570"/>
      <c r="S96" s="556"/>
      <c r="T96" s="584"/>
      <c r="U96" s="556"/>
      <c r="V96" s="556"/>
      <c r="W96" s="567"/>
      <c r="X96" s="185">
        <v>5</v>
      </c>
      <c r="Y96" s="192"/>
      <c r="Z96" s="192"/>
      <c r="AA96" s="192"/>
      <c r="AB96" s="192"/>
      <c r="AC96" s="192"/>
      <c r="AD96" s="192"/>
      <c r="AE96" s="177" t="str">
        <f t="shared" si="18"/>
        <v/>
      </c>
      <c r="AF96" s="200"/>
      <c r="AG96" s="199"/>
      <c r="AH96" s="187" t="str">
        <f t="shared" si="19"/>
        <v/>
      </c>
      <c r="AI96" s="200"/>
      <c r="AJ96" s="189" t="str">
        <f t="shared" si="20"/>
        <v/>
      </c>
      <c r="AK96" s="200"/>
      <c r="AL96" s="184" t="str">
        <f t="shared" si="21"/>
        <v/>
      </c>
      <c r="AM96" s="190" t="str">
        <f t="shared" si="22"/>
        <v/>
      </c>
      <c r="AN96" s="191" t="str">
        <f>IFERROR(IF(AND(AH95="Probabilidad",AH96="Probabilidad"),(AN95-(+AN95*AM96)),IF(AND(AH95="Impacto",AH96="Probabilidad"),(AN94-(+AN94*AM96)),IF(AH96="Impacto",AN95,""))),"")</f>
        <v/>
      </c>
      <c r="AO96" s="191" t="str">
        <f>IFERROR(IF(AND(AH95="Impacto",AH96="Impacto"),(AO95-(+AO95*AM96)),IF(AND(AH95="Probabilidad",AH96="Impacto"),(AO94-(+AO94*AM96)),IF(AH96="Probabilidad",AO95,""))),"")</f>
        <v/>
      </c>
      <c r="AP96" s="201"/>
      <c r="AQ96" s="201"/>
      <c r="AR96" s="201"/>
      <c r="AS96" s="561"/>
      <c r="AT96" s="561"/>
      <c r="AU96" s="567"/>
      <c r="AV96" s="561"/>
      <c r="AW96" s="561"/>
      <c r="AX96" s="567"/>
      <c r="AY96" s="567"/>
      <c r="AZ96" s="567"/>
      <c r="BA96" s="570"/>
      <c r="BB96" s="573"/>
      <c r="BC96" s="573"/>
      <c r="BD96" s="547"/>
      <c r="BE96" s="547"/>
      <c r="BF96" s="127"/>
    </row>
    <row r="97" spans="1:58" ht="15.75" hidden="1" customHeight="1" thickBot="1" x14ac:dyDescent="0.3">
      <c r="A97" s="646"/>
      <c r="B97" s="647"/>
      <c r="C97" s="648"/>
      <c r="D97" s="588"/>
      <c r="E97" s="589"/>
      <c r="F97" s="592"/>
      <c r="G97" s="574"/>
      <c r="H97" s="571"/>
      <c r="I97" s="595"/>
      <c r="J97" s="598"/>
      <c r="K97" s="601"/>
      <c r="L97" s="577"/>
      <c r="M97" s="580"/>
      <c r="N97" s="571"/>
      <c r="O97" s="581"/>
      <c r="P97" s="571"/>
      <c r="Q97" s="581"/>
      <c r="R97" s="571"/>
      <c r="S97" s="581"/>
      <c r="T97" s="585"/>
      <c r="U97" s="581"/>
      <c r="V97" s="581"/>
      <c r="W97" s="568"/>
      <c r="X97" s="194">
        <v>6</v>
      </c>
      <c r="Y97" s="195"/>
      <c r="Z97" s="195"/>
      <c r="AA97" s="195"/>
      <c r="AB97" s="195"/>
      <c r="AC97" s="195"/>
      <c r="AD97" s="195"/>
      <c r="AE97" s="177" t="str">
        <f t="shared" si="18"/>
        <v/>
      </c>
      <c r="AF97" s="202"/>
      <c r="AG97" s="203"/>
      <c r="AH97" s="204" t="str">
        <f t="shared" si="19"/>
        <v/>
      </c>
      <c r="AI97" s="202"/>
      <c r="AJ97" s="196" t="str">
        <f t="shared" si="20"/>
        <v/>
      </c>
      <c r="AK97" s="202"/>
      <c r="AL97" s="193" t="str">
        <f t="shared" si="21"/>
        <v/>
      </c>
      <c r="AM97" s="197" t="str">
        <f t="shared" si="22"/>
        <v/>
      </c>
      <c r="AN97" s="214" t="str">
        <f>IFERROR(IF(AND(AH96="Probabilidad",AH97="Probabilidad"),(AN96-(+AN96*AM97)),IF(AND(AH96="Impacto",AH97="Probabilidad"),(AN95-(+AN95*AM97)),IF(AH97="Impacto",AN96,""))),"")</f>
        <v/>
      </c>
      <c r="AO97" s="214" t="str">
        <f>IFERROR(IF(AND(AH96="Impacto",AH97="Impacto"),(AO96-(+AO96*AM97)),IF(AND(AH96="Probabilidad",AH97="Impacto"),(AO95-(+AO95*AM97)),IF(AH97="Probabilidad",AO96,""))),"")</f>
        <v/>
      </c>
      <c r="AP97" s="205"/>
      <c r="AQ97" s="205"/>
      <c r="AR97" s="205"/>
      <c r="AS97" s="582"/>
      <c r="AT97" s="582"/>
      <c r="AU97" s="568"/>
      <c r="AV97" s="582"/>
      <c r="AW97" s="582"/>
      <c r="AX97" s="568"/>
      <c r="AY97" s="568"/>
      <c r="AZ97" s="568"/>
      <c r="BA97" s="571"/>
      <c r="BB97" s="574"/>
      <c r="BC97" s="574"/>
      <c r="BD97" s="575"/>
      <c r="BE97" s="575"/>
      <c r="BF97" s="127"/>
    </row>
    <row r="98" spans="1:58" ht="15" hidden="1" customHeight="1" x14ac:dyDescent="0.25">
      <c r="A98" s="646"/>
      <c r="B98" s="647"/>
      <c r="C98" s="648"/>
      <c r="D98" s="586"/>
      <c r="E98" s="564"/>
      <c r="F98" s="590"/>
      <c r="G98" s="572"/>
      <c r="H98" s="569"/>
      <c r="I98" s="593" t="str">
        <f>IF(D98="","",IF(D98="RG",'Identificación RG-RF-RLA-FT'!#REF!,IF(H98="","",(CONCATENATE(H98," ",#REF!," ",G98," ",#REF!," ",#REF!," ",#REF!," ",#REF!)))))</f>
        <v/>
      </c>
      <c r="J98" s="596"/>
      <c r="K98" s="599" t="e">
        <f>CONCATENATE(" *",'Identificación RG-RF-RLA-FT'!#REF!," *",'Identificación RG-RF-RLA-FT'!#REF!," *",'Identificación RG-RF-RLA-FT'!#REF!)</f>
        <v>#REF!</v>
      </c>
      <c r="L98" s="544"/>
      <c r="M98" s="578"/>
      <c r="N98" s="569"/>
      <c r="O98" s="555" t="str">
        <f>IF(N98="Muy Alta",100%,IF(N98="Alta",80%,IF(N98="Media",60%,IF(N98="Baja",40%,IF(N98="Muy Baja",20%,"")))))</f>
        <v/>
      </c>
      <c r="P98" s="569"/>
      <c r="Q98" s="555" t="str">
        <f>IF(P98="Catastrófico",100%,IF(P98="Mayor",80%,IF(P98="Moderado",60%,IF(P98="Menor",40%,IF(P98="Leve",20%,"")))))</f>
        <v/>
      </c>
      <c r="R98" s="569"/>
      <c r="S98" s="555" t="str">
        <f>IF(R98="Catastrófico",100%,IF(R98="Mayor",80%,IF(R98="Moderado",60%,IF(R98="Menor",40%,IF(R98="Leve",20%,"")))))</f>
        <v/>
      </c>
      <c r="T98" s="583" t="str">
        <f>IF(U98=100%,"Catastrófico",IF(U98=80%,"Mayor",IF(U98=60%,"Moderado",IF(U98=40%,"Menor",IF(U98=20%,"Leve","")))))</f>
        <v/>
      </c>
      <c r="U98" s="555" t="str">
        <f>IF(AND(Q98="",S98=""),"",MAX(Q98,S98))</f>
        <v/>
      </c>
      <c r="V98" s="555" t="str">
        <f>CONCATENATE(N98,T98)</f>
        <v/>
      </c>
      <c r="W98" s="566" t="str">
        <f>IF(V98="Muy AltaLeve","Alto",IF(V98="Muy AltaMenor","Alto",IF(V98="Muy AltaModerado","Alto",IF(V98="Muy AltaMayor","Alto",IF(V98="Muy AltaCatastrófico","Extremo",IF(V98="AltaLeve","Moderado",IF(V98="AltaMenor","Moderado",IF(V98="AltaModerado","Alto",IF(V98="AltaMayor","Alto",IF(V98="AltaCatastrófico","Extremo",IF(V98="MediaLeve","Moderado",IF(V98="MediaMenor","Moderado",IF(V98="MediaModerado","Moderado",IF(V98="MediaMayor","Alto",IF(V98="MediaCatastrófico","Extremo",IF(V98="BajaLeve","Bajo",IF(V98="BajaMenor","Moderado",IF(V98="BajaModerado","Moderado",IF(V98="BajaMayor","Alto",IF(V98="BajaCatastrófico","Extremo",IF(V98="Muy BajaLeve","Bajo",IF(V98="Muy BajaMenor","Bajo",IF(V98="Muy BajaModerado","Moderado",IF(V98="Muy BajaMayor","Alto",IF(V98="Muy BajaCatastrófico","Extremo","")))))))))))))))))))))))))</f>
        <v/>
      </c>
      <c r="X98" s="176">
        <v>1</v>
      </c>
      <c r="Y98" s="176"/>
      <c r="Z98" s="176"/>
      <c r="AA98" s="176"/>
      <c r="AB98" s="176"/>
      <c r="AC98" s="176"/>
      <c r="AD98" s="176"/>
      <c r="AE98" s="177" t="str">
        <f t="shared" si="18"/>
        <v/>
      </c>
      <c r="AF98" s="178"/>
      <c r="AG98" s="179"/>
      <c r="AH98" s="180" t="str">
        <f t="shared" si="19"/>
        <v/>
      </c>
      <c r="AI98" s="178"/>
      <c r="AJ98" s="175" t="str">
        <f t="shared" si="20"/>
        <v/>
      </c>
      <c r="AK98" s="178"/>
      <c r="AL98" s="175" t="str">
        <f t="shared" si="21"/>
        <v/>
      </c>
      <c r="AM98" s="181" t="str">
        <f t="shared" si="22"/>
        <v/>
      </c>
      <c r="AN98" s="182" t="str">
        <f>IFERROR(IF(AH98="Probabilidad",(O98-(+O98*AM98)),IF(AH98="Impacto",O98,"")),"")</f>
        <v/>
      </c>
      <c r="AO98" s="182" t="str">
        <f>IFERROR(IF(AH98="Impacto",(U98-(+U98*AM98)),IF(AH98="Probabilidad",U98,"")),"")</f>
        <v/>
      </c>
      <c r="AP98" s="183"/>
      <c r="AQ98" s="183"/>
      <c r="AR98" s="183"/>
      <c r="AS98" s="560" t="str">
        <f>O98</f>
        <v/>
      </c>
      <c r="AT98" s="560" t="str">
        <f>IF(AN98="","",MIN(AN98:AN103))</f>
        <v/>
      </c>
      <c r="AU98" s="566" t="str">
        <f>IFERROR(IF(AT98="","",IF(AT98&lt;=0.2,"Muy Baja",IF(AT98&lt;=0.4,"Baja",IF(AT98&lt;=0.6,"Media",IF(AT98&lt;=0.8,"Alta","Muy Alta"))))),"")</f>
        <v/>
      </c>
      <c r="AV98" s="560" t="str">
        <f>U98</f>
        <v/>
      </c>
      <c r="AW98" s="560" t="str">
        <f>IF(AO98="","",MIN(AO98:AO103))</f>
        <v/>
      </c>
      <c r="AX98" s="566" t="str">
        <f>IFERROR(IF(AW98="","",IF(AW98&lt;=0.2,"Leve",IF(AW98&lt;=0.4,"Menor",IF(AW98&lt;=0.6,"Moderado",IF(AW98&lt;=0.8,"Mayor","Catastrófico"))))),"")</f>
        <v/>
      </c>
      <c r="AY98" s="566" t="str">
        <f>W98</f>
        <v/>
      </c>
      <c r="AZ98" s="566" t="str">
        <f>IFERROR(IF(OR(AND(AU98="Muy Baja",AX98="Leve"),AND(AU98="Muy Baja",AX98="Menor"),AND(AU98="Baja",AX98="Leve")),"Bajo",IF(OR(AND(AU98="Muy baja",AX98="Moderado"),AND(AU98="Baja",AX98="Menor"),AND(AU98="Baja",AX98="Moderado"),AND(AU98="Media",AX98="Leve"),AND(AU98="Media",AX98="Menor"),AND(AU98="Media",AX98="Moderado"),AND(AU98="Alta",AX98="Leve"),AND(AU98="Alta",AX98="Menor")),"Moderado",IF(OR(AND(AU98="Muy Baja",AX98="Mayor"),AND(AU98="Baja",AX98="Mayor"),AND(AU98="Media",AX98="Mayor"),AND(AU98="Alta",AX98="Moderado"),AND(AU98="Alta",AX98="Mayor"),AND(AU98="Muy Alta",AX98="Leve"),AND(AU98="Muy Alta",AX98="Menor"),AND(AU98="Muy Alta",AX98="Moderado"),AND(AU98="Muy Alta",AX98="Mayor")),"Alto",IF(OR(AND(AU98="Muy Baja",AX98="Catastrófico"),AND(AU98="Baja",AX98="Catastrófico"),AND(AU98="Media",AX98="Catastrófico"),AND(AU98="Alta",AX98="Catastrófico"),AND(AU98="Muy Alta",AX98="Catastrófico")),"Extremo","")))),"")</f>
        <v/>
      </c>
      <c r="BA98" s="569"/>
      <c r="BB98" s="572"/>
      <c r="BC98" s="572"/>
      <c r="BD98" s="546"/>
      <c r="BE98" s="546"/>
      <c r="BF98" s="127"/>
    </row>
    <row r="99" spans="1:58" ht="15" hidden="1" customHeight="1" x14ac:dyDescent="0.25">
      <c r="A99" s="646"/>
      <c r="B99" s="647"/>
      <c r="C99" s="648"/>
      <c r="D99" s="587"/>
      <c r="E99" s="565"/>
      <c r="F99" s="591"/>
      <c r="G99" s="573"/>
      <c r="H99" s="570"/>
      <c r="I99" s="594"/>
      <c r="J99" s="597"/>
      <c r="K99" s="600"/>
      <c r="L99" s="576"/>
      <c r="M99" s="579"/>
      <c r="N99" s="570"/>
      <c r="O99" s="556"/>
      <c r="P99" s="570"/>
      <c r="Q99" s="556"/>
      <c r="R99" s="570"/>
      <c r="S99" s="556"/>
      <c r="T99" s="584"/>
      <c r="U99" s="556"/>
      <c r="V99" s="556"/>
      <c r="W99" s="567"/>
      <c r="X99" s="185">
        <v>2</v>
      </c>
      <c r="Y99" s="192"/>
      <c r="Z99" s="192"/>
      <c r="AA99" s="192"/>
      <c r="AB99" s="192"/>
      <c r="AC99" s="192"/>
      <c r="AD99" s="192"/>
      <c r="AE99" s="177" t="str">
        <f t="shared" si="18"/>
        <v/>
      </c>
      <c r="AF99" s="200"/>
      <c r="AG99" s="199"/>
      <c r="AH99" s="187" t="str">
        <f t="shared" si="19"/>
        <v/>
      </c>
      <c r="AI99" s="200"/>
      <c r="AJ99" s="189" t="str">
        <f t="shared" si="20"/>
        <v/>
      </c>
      <c r="AK99" s="200"/>
      <c r="AL99" s="184" t="str">
        <f t="shared" si="21"/>
        <v/>
      </c>
      <c r="AM99" s="190" t="str">
        <f t="shared" si="22"/>
        <v/>
      </c>
      <c r="AN99" s="191" t="str">
        <f>IFERROR(IF(AND(AH98="Probabilidad",AH99="Probabilidad"),(AN98-(+AN98*AM99)),IF(AH99="Probabilidad",(O98-(+O98*AM99)),IF(AH99="Impacto",AN98,""))),"")</f>
        <v/>
      </c>
      <c r="AO99" s="191" t="str">
        <f>IFERROR(IF(AND(AH98="Impacto",AH99="Impacto"),(AO98-(+AO98*AM99)),IF(AH99="Impacto",(U98-(U98*AM99)),IF(AH99="Probabilidad",AO98,""))),"")</f>
        <v/>
      </c>
      <c r="AP99" s="201"/>
      <c r="AQ99" s="201"/>
      <c r="AR99" s="201"/>
      <c r="AS99" s="561"/>
      <c r="AT99" s="561"/>
      <c r="AU99" s="567"/>
      <c r="AV99" s="561"/>
      <c r="AW99" s="561"/>
      <c r="AX99" s="567"/>
      <c r="AY99" s="567"/>
      <c r="AZ99" s="567"/>
      <c r="BA99" s="570"/>
      <c r="BB99" s="573"/>
      <c r="BC99" s="573"/>
      <c r="BD99" s="547"/>
      <c r="BE99" s="547"/>
      <c r="BF99" s="127"/>
    </row>
    <row r="100" spans="1:58" ht="15" hidden="1" customHeight="1" x14ac:dyDescent="0.25">
      <c r="A100" s="646"/>
      <c r="B100" s="647"/>
      <c r="C100" s="648"/>
      <c r="D100" s="587"/>
      <c r="E100" s="565"/>
      <c r="F100" s="591"/>
      <c r="G100" s="573"/>
      <c r="H100" s="570"/>
      <c r="I100" s="594"/>
      <c r="J100" s="597"/>
      <c r="K100" s="600"/>
      <c r="L100" s="576"/>
      <c r="M100" s="579"/>
      <c r="N100" s="570"/>
      <c r="O100" s="556"/>
      <c r="P100" s="570"/>
      <c r="Q100" s="556"/>
      <c r="R100" s="570"/>
      <c r="S100" s="556"/>
      <c r="T100" s="584"/>
      <c r="U100" s="556"/>
      <c r="V100" s="556"/>
      <c r="W100" s="567"/>
      <c r="X100" s="185">
        <v>3</v>
      </c>
      <c r="Y100" s="192"/>
      <c r="Z100" s="192"/>
      <c r="AA100" s="192"/>
      <c r="AB100" s="192"/>
      <c r="AC100" s="192"/>
      <c r="AD100" s="192"/>
      <c r="AE100" s="177" t="str">
        <f t="shared" si="18"/>
        <v/>
      </c>
      <c r="AF100" s="200"/>
      <c r="AG100" s="199"/>
      <c r="AH100" s="187" t="str">
        <f t="shared" si="19"/>
        <v/>
      </c>
      <c r="AI100" s="200"/>
      <c r="AJ100" s="189" t="str">
        <f t="shared" si="20"/>
        <v/>
      </c>
      <c r="AK100" s="200"/>
      <c r="AL100" s="184" t="str">
        <f t="shared" si="21"/>
        <v/>
      </c>
      <c r="AM100" s="190" t="str">
        <f t="shared" si="22"/>
        <v/>
      </c>
      <c r="AN100" s="191" t="str">
        <f>IFERROR(IF(AND(AH99="Probabilidad",AH100="Probabilidad"),(AN99-(+AN99*AM100)),IF(AND(AH99="Impacto",AH100="Probabilidad"),(AN98-(+AN98*AM100)),IF(AH100="Impacto",AN99,""))),"")</f>
        <v/>
      </c>
      <c r="AO100" s="191" t="str">
        <f>IFERROR(IF(AND(AH99="Impacto",AH100="Impacto"),(AO99-(+AO99*AM100)),IF(AND(AH99="Probabilidad",AH100="Impacto"),(AO98-(+AO98*AM100)),IF(AH100="Probabilidad",AO99,""))),"")</f>
        <v/>
      </c>
      <c r="AP100" s="201"/>
      <c r="AQ100" s="201"/>
      <c r="AR100" s="201"/>
      <c r="AS100" s="561"/>
      <c r="AT100" s="561"/>
      <c r="AU100" s="567"/>
      <c r="AV100" s="561"/>
      <c r="AW100" s="561"/>
      <c r="AX100" s="567"/>
      <c r="AY100" s="567"/>
      <c r="AZ100" s="567"/>
      <c r="BA100" s="570"/>
      <c r="BB100" s="573"/>
      <c r="BC100" s="573"/>
      <c r="BD100" s="547"/>
      <c r="BE100" s="547"/>
      <c r="BF100" s="127"/>
    </row>
    <row r="101" spans="1:58" ht="15" hidden="1" customHeight="1" x14ac:dyDescent="0.25">
      <c r="A101" s="646"/>
      <c r="B101" s="647"/>
      <c r="C101" s="648"/>
      <c r="D101" s="587"/>
      <c r="E101" s="565"/>
      <c r="F101" s="591"/>
      <c r="G101" s="573"/>
      <c r="H101" s="570"/>
      <c r="I101" s="594"/>
      <c r="J101" s="597"/>
      <c r="K101" s="600"/>
      <c r="L101" s="576"/>
      <c r="M101" s="579"/>
      <c r="N101" s="570"/>
      <c r="O101" s="556"/>
      <c r="P101" s="570"/>
      <c r="Q101" s="556"/>
      <c r="R101" s="570"/>
      <c r="S101" s="556"/>
      <c r="T101" s="584"/>
      <c r="U101" s="556"/>
      <c r="V101" s="556"/>
      <c r="W101" s="567"/>
      <c r="X101" s="185">
        <v>4</v>
      </c>
      <c r="Y101" s="192"/>
      <c r="Z101" s="192"/>
      <c r="AA101" s="192"/>
      <c r="AB101" s="192"/>
      <c r="AC101" s="192"/>
      <c r="AD101" s="192"/>
      <c r="AE101" s="177" t="str">
        <f t="shared" si="18"/>
        <v/>
      </c>
      <c r="AF101" s="200"/>
      <c r="AG101" s="199"/>
      <c r="AH101" s="187" t="str">
        <f t="shared" si="19"/>
        <v/>
      </c>
      <c r="AI101" s="200"/>
      <c r="AJ101" s="189" t="str">
        <f t="shared" si="20"/>
        <v/>
      </c>
      <c r="AK101" s="200"/>
      <c r="AL101" s="184" t="str">
        <f t="shared" si="21"/>
        <v/>
      </c>
      <c r="AM101" s="190" t="str">
        <f t="shared" si="22"/>
        <v/>
      </c>
      <c r="AN101" s="191" t="str">
        <f>IFERROR(IF(AND(AH100="Probabilidad",AH101="Probabilidad"),(AN100-(+AN100*AM101)),IF(AND(AH100="Impacto",AH101="Probabilidad"),(AN99-(+AN99*AM101)),IF(AH101="Impacto",AN100,""))),"")</f>
        <v/>
      </c>
      <c r="AO101" s="191" t="str">
        <f>IFERROR(IF(AND(AH100="Impacto",AH101="Impacto"),(AO100-(+AO100*AM101)),IF(AND(AH100="Probabilidad",AH101="Impacto"),(AO99-(+AO99*AM101)),IF(AH101="Probabilidad",AO100,""))),"")</f>
        <v/>
      </c>
      <c r="AP101" s="201"/>
      <c r="AQ101" s="201"/>
      <c r="AR101" s="201"/>
      <c r="AS101" s="561"/>
      <c r="AT101" s="561"/>
      <c r="AU101" s="567"/>
      <c r="AV101" s="561"/>
      <c r="AW101" s="561"/>
      <c r="AX101" s="567"/>
      <c r="AY101" s="567"/>
      <c r="AZ101" s="567"/>
      <c r="BA101" s="570"/>
      <c r="BB101" s="573"/>
      <c r="BC101" s="573"/>
      <c r="BD101" s="547"/>
      <c r="BE101" s="547"/>
      <c r="BF101" s="127"/>
    </row>
    <row r="102" spans="1:58" ht="15" hidden="1" customHeight="1" x14ac:dyDescent="0.25">
      <c r="A102" s="646"/>
      <c r="B102" s="647"/>
      <c r="C102" s="648"/>
      <c r="D102" s="587"/>
      <c r="E102" s="565"/>
      <c r="F102" s="591"/>
      <c r="G102" s="573"/>
      <c r="H102" s="570"/>
      <c r="I102" s="594"/>
      <c r="J102" s="597"/>
      <c r="K102" s="600"/>
      <c r="L102" s="576"/>
      <c r="M102" s="579"/>
      <c r="N102" s="570"/>
      <c r="O102" s="556"/>
      <c r="P102" s="570"/>
      <c r="Q102" s="556"/>
      <c r="R102" s="570"/>
      <c r="S102" s="556"/>
      <c r="T102" s="584"/>
      <c r="U102" s="556"/>
      <c r="V102" s="556"/>
      <c r="W102" s="567"/>
      <c r="X102" s="185">
        <v>5</v>
      </c>
      <c r="Y102" s="192"/>
      <c r="Z102" s="192"/>
      <c r="AA102" s="192"/>
      <c r="AB102" s="192"/>
      <c r="AC102" s="192"/>
      <c r="AD102" s="192"/>
      <c r="AE102" s="177" t="str">
        <f t="shared" si="18"/>
        <v/>
      </c>
      <c r="AF102" s="200"/>
      <c r="AG102" s="199"/>
      <c r="AH102" s="187" t="str">
        <f t="shared" si="19"/>
        <v/>
      </c>
      <c r="AI102" s="200"/>
      <c r="AJ102" s="189" t="str">
        <f t="shared" si="20"/>
        <v/>
      </c>
      <c r="AK102" s="200"/>
      <c r="AL102" s="184" t="str">
        <f t="shared" si="21"/>
        <v/>
      </c>
      <c r="AM102" s="190" t="str">
        <f t="shared" si="22"/>
        <v/>
      </c>
      <c r="AN102" s="191" t="str">
        <f>IFERROR(IF(AND(AH101="Probabilidad",AH102="Probabilidad"),(AN101-(+AN101*AM102)),IF(AND(AH101="Impacto",AH102="Probabilidad"),(AN100-(+AN100*AM102)),IF(AH102="Impacto",AN101,""))),"")</f>
        <v/>
      </c>
      <c r="AO102" s="191" t="str">
        <f>IFERROR(IF(AND(AH101="Impacto",AH102="Impacto"),(AO101-(+AO101*AM102)),IF(AND(AH101="Probabilidad",AH102="Impacto"),(AO100-(+AO100*AM102)),IF(AH102="Probabilidad",AO101,""))),"")</f>
        <v/>
      </c>
      <c r="AP102" s="201"/>
      <c r="AQ102" s="201"/>
      <c r="AR102" s="201"/>
      <c r="AS102" s="561"/>
      <c r="AT102" s="561"/>
      <c r="AU102" s="567"/>
      <c r="AV102" s="561"/>
      <c r="AW102" s="561"/>
      <c r="AX102" s="567"/>
      <c r="AY102" s="567"/>
      <c r="AZ102" s="567"/>
      <c r="BA102" s="570"/>
      <c r="BB102" s="573"/>
      <c r="BC102" s="573"/>
      <c r="BD102" s="547"/>
      <c r="BE102" s="547"/>
      <c r="BF102" s="127"/>
    </row>
    <row r="103" spans="1:58" ht="15.75" hidden="1" customHeight="1" thickBot="1" x14ac:dyDescent="0.3">
      <c r="A103" s="646"/>
      <c r="B103" s="647"/>
      <c r="C103" s="648"/>
      <c r="D103" s="588"/>
      <c r="E103" s="589"/>
      <c r="F103" s="592"/>
      <c r="G103" s="574"/>
      <c r="H103" s="571"/>
      <c r="I103" s="595"/>
      <c r="J103" s="598"/>
      <c r="K103" s="601"/>
      <c r="L103" s="577"/>
      <c r="M103" s="580"/>
      <c r="N103" s="571"/>
      <c r="O103" s="581"/>
      <c r="P103" s="571"/>
      <c r="Q103" s="581"/>
      <c r="R103" s="571"/>
      <c r="S103" s="581"/>
      <c r="T103" s="585"/>
      <c r="U103" s="581"/>
      <c r="V103" s="581"/>
      <c r="W103" s="568"/>
      <c r="X103" s="194">
        <v>6</v>
      </c>
      <c r="Y103" s="195"/>
      <c r="Z103" s="195"/>
      <c r="AA103" s="195"/>
      <c r="AB103" s="195"/>
      <c r="AC103" s="195"/>
      <c r="AD103" s="195"/>
      <c r="AE103" s="177" t="str">
        <f t="shared" si="18"/>
        <v/>
      </c>
      <c r="AF103" s="202"/>
      <c r="AG103" s="203"/>
      <c r="AH103" s="204" t="str">
        <f t="shared" si="19"/>
        <v/>
      </c>
      <c r="AI103" s="202"/>
      <c r="AJ103" s="196" t="str">
        <f t="shared" si="20"/>
        <v/>
      </c>
      <c r="AK103" s="202"/>
      <c r="AL103" s="193" t="str">
        <f t="shared" si="21"/>
        <v/>
      </c>
      <c r="AM103" s="197" t="str">
        <f t="shared" si="22"/>
        <v/>
      </c>
      <c r="AN103" s="214" t="str">
        <f>IFERROR(IF(AND(AH102="Probabilidad",AH103="Probabilidad"),(AN102-(+AN102*AM103)),IF(AND(AH102="Impacto",AH103="Probabilidad"),(AN101-(+AN101*AM103)),IF(AH103="Impacto",AN102,""))),"")</f>
        <v/>
      </c>
      <c r="AO103" s="214" t="str">
        <f>IFERROR(IF(AND(AH102="Impacto",AH103="Impacto"),(AO102-(+AO102*AM103)),IF(AND(AH102="Probabilidad",AH103="Impacto"),(AO101-(+AO101*AM103)),IF(AH103="Probabilidad",AO102,""))),"")</f>
        <v/>
      </c>
      <c r="AP103" s="205"/>
      <c r="AQ103" s="205"/>
      <c r="AR103" s="205"/>
      <c r="AS103" s="582"/>
      <c r="AT103" s="582"/>
      <c r="AU103" s="568"/>
      <c r="AV103" s="582"/>
      <c r="AW103" s="582"/>
      <c r="AX103" s="568"/>
      <c r="AY103" s="568"/>
      <c r="AZ103" s="568"/>
      <c r="BA103" s="571"/>
      <c r="BB103" s="574"/>
      <c r="BC103" s="574"/>
      <c r="BD103" s="575"/>
      <c r="BE103" s="575"/>
      <c r="BF103" s="127"/>
    </row>
    <row r="104" spans="1:58" ht="15" hidden="1" customHeight="1" x14ac:dyDescent="0.25">
      <c r="A104" s="646"/>
      <c r="B104" s="647"/>
      <c r="C104" s="648"/>
      <c r="D104" s="586"/>
      <c r="E104" s="564"/>
      <c r="F104" s="590"/>
      <c r="G104" s="572"/>
      <c r="H104" s="569"/>
      <c r="I104" s="593" t="str">
        <f>IF(D104="","",IF(D104="RG",'Identificación RG-RF-RLA-FT'!#REF!,IF(H104="","",(CONCATENATE(H104," ",#REF!," ",G104," ",#REF!," ",#REF!," ",#REF!," ",#REF!)))))</f>
        <v/>
      </c>
      <c r="J104" s="596"/>
      <c r="K104" s="599" t="e">
        <f>CONCATENATE(" *",'Identificación RG-RF-RLA-FT'!#REF!," *",'Identificación RG-RF-RLA-FT'!#REF!," *",'Identificación RG-RF-RLA-FT'!#REF!)</f>
        <v>#REF!</v>
      </c>
      <c r="L104" s="544"/>
      <c r="M104" s="578"/>
      <c r="N104" s="569"/>
      <c r="O104" s="555" t="str">
        <f>IF(N104="Muy Alta",100%,IF(N104="Alta",80%,IF(N104="Media",60%,IF(N104="Baja",40%,IF(N104="Muy Baja",20%,"")))))</f>
        <v/>
      </c>
      <c r="P104" s="569"/>
      <c r="Q104" s="555" t="str">
        <f>IF(P104="Catastrófico",100%,IF(P104="Mayor",80%,IF(P104="Moderado",60%,IF(P104="Menor",40%,IF(P104="Leve",20%,"")))))</f>
        <v/>
      </c>
      <c r="R104" s="569"/>
      <c r="S104" s="555" t="str">
        <f>IF(R104="Catastrófico",100%,IF(R104="Mayor",80%,IF(R104="Moderado",60%,IF(R104="Menor",40%,IF(R104="Leve",20%,"")))))</f>
        <v/>
      </c>
      <c r="T104" s="583" t="str">
        <f>IF(U104=100%,"Catastrófico",IF(U104=80%,"Mayor",IF(U104=60%,"Moderado",IF(U104=40%,"Menor",IF(U104=20%,"Leve","")))))</f>
        <v/>
      </c>
      <c r="U104" s="555" t="str">
        <f>IF(AND(Q104="",S104=""),"",MAX(Q104,S104))</f>
        <v/>
      </c>
      <c r="V104" s="555" t="str">
        <f>CONCATENATE(N104,T104)</f>
        <v/>
      </c>
      <c r="W104" s="566" t="str">
        <f>IF(V104="Muy AltaLeve","Alto",IF(V104="Muy AltaMenor","Alto",IF(V104="Muy AltaModerado","Alto",IF(V104="Muy AltaMayor","Alto",IF(V104="Muy AltaCatastrófico","Extremo",IF(V104="AltaLeve","Moderado",IF(V104="AltaMenor","Moderado",IF(V104="AltaModerado","Alto",IF(V104="AltaMayor","Alto",IF(V104="AltaCatastrófico","Extremo",IF(V104="MediaLeve","Moderado",IF(V104="MediaMenor","Moderado",IF(V104="MediaModerado","Moderado",IF(V104="MediaMayor","Alto",IF(V104="MediaCatastrófico","Extremo",IF(V104="BajaLeve","Bajo",IF(V104="BajaMenor","Moderado",IF(V104="BajaModerado","Moderado",IF(V104="BajaMayor","Alto",IF(V104="BajaCatastrófico","Extremo",IF(V104="Muy BajaLeve","Bajo",IF(V104="Muy BajaMenor","Bajo",IF(V104="Muy BajaModerado","Moderado",IF(V104="Muy BajaMayor","Alto",IF(V104="Muy BajaCatastrófico","Extremo","")))))))))))))))))))))))))</f>
        <v/>
      </c>
      <c r="X104" s="176">
        <v>1</v>
      </c>
      <c r="Y104" s="176"/>
      <c r="Z104" s="176"/>
      <c r="AA104" s="176"/>
      <c r="AB104" s="176"/>
      <c r="AC104" s="176"/>
      <c r="AD104" s="176"/>
      <c r="AE104" s="177" t="str">
        <f t="shared" si="18"/>
        <v/>
      </c>
      <c r="AF104" s="178"/>
      <c r="AG104" s="179"/>
      <c r="AH104" s="180" t="str">
        <f t="shared" si="19"/>
        <v/>
      </c>
      <c r="AI104" s="178"/>
      <c r="AJ104" s="175" t="str">
        <f t="shared" si="20"/>
        <v/>
      </c>
      <c r="AK104" s="178"/>
      <c r="AL104" s="175" t="str">
        <f t="shared" si="21"/>
        <v/>
      </c>
      <c r="AM104" s="181" t="str">
        <f t="shared" si="22"/>
        <v/>
      </c>
      <c r="AN104" s="182" t="str">
        <f>IFERROR(IF(AH104="Probabilidad",(O104-(+O104*AM104)),IF(AH104="Impacto",O104,"")),"")</f>
        <v/>
      </c>
      <c r="AO104" s="182" t="str">
        <f>IFERROR(IF(AH104="Impacto",(U104-(+U104*AM104)),IF(AH104="Probabilidad",U104,"")),"")</f>
        <v/>
      </c>
      <c r="AP104" s="183"/>
      <c r="AQ104" s="183"/>
      <c r="AR104" s="183"/>
      <c r="AS104" s="560" t="str">
        <f>O104</f>
        <v/>
      </c>
      <c r="AT104" s="560" t="str">
        <f>IF(AN104="","",MIN(AN104:AN109))</f>
        <v/>
      </c>
      <c r="AU104" s="566" t="str">
        <f>IFERROR(IF(AT104="","",IF(AT104&lt;=0.2,"Muy Baja",IF(AT104&lt;=0.4,"Baja",IF(AT104&lt;=0.6,"Media",IF(AT104&lt;=0.8,"Alta","Muy Alta"))))),"")</f>
        <v/>
      </c>
      <c r="AV104" s="560" t="str">
        <f>U104</f>
        <v/>
      </c>
      <c r="AW104" s="560" t="str">
        <f>IF(AO104="","",MIN(AO104:AO109))</f>
        <v/>
      </c>
      <c r="AX104" s="566" t="str">
        <f>IFERROR(IF(AW104="","",IF(AW104&lt;=0.2,"Leve",IF(AW104&lt;=0.4,"Menor",IF(AW104&lt;=0.6,"Moderado",IF(AW104&lt;=0.8,"Mayor","Catastrófico"))))),"")</f>
        <v/>
      </c>
      <c r="AY104" s="566" t="str">
        <f>W104</f>
        <v/>
      </c>
      <c r="AZ104" s="566" t="str">
        <f>IFERROR(IF(OR(AND(AU104="Muy Baja",AX104="Leve"),AND(AU104="Muy Baja",AX104="Menor"),AND(AU104="Baja",AX104="Leve")),"Bajo",IF(OR(AND(AU104="Muy baja",AX104="Moderado"),AND(AU104="Baja",AX104="Menor"),AND(AU104="Baja",AX104="Moderado"),AND(AU104="Media",AX104="Leve"),AND(AU104="Media",AX104="Menor"),AND(AU104="Media",AX104="Moderado"),AND(AU104="Alta",AX104="Leve"),AND(AU104="Alta",AX104="Menor")),"Moderado",IF(OR(AND(AU104="Muy Baja",AX104="Mayor"),AND(AU104="Baja",AX104="Mayor"),AND(AU104="Media",AX104="Mayor"),AND(AU104="Alta",AX104="Moderado"),AND(AU104="Alta",AX104="Mayor"),AND(AU104="Muy Alta",AX104="Leve"),AND(AU104="Muy Alta",AX104="Menor"),AND(AU104="Muy Alta",AX104="Moderado"),AND(AU104="Muy Alta",AX104="Mayor")),"Alto",IF(OR(AND(AU104="Muy Baja",AX104="Catastrófico"),AND(AU104="Baja",AX104="Catastrófico"),AND(AU104="Media",AX104="Catastrófico"),AND(AU104="Alta",AX104="Catastrófico"),AND(AU104="Muy Alta",AX104="Catastrófico")),"Extremo","")))),"")</f>
        <v/>
      </c>
      <c r="BA104" s="569"/>
      <c r="BB104" s="572"/>
      <c r="BC104" s="572"/>
      <c r="BD104" s="546"/>
      <c r="BE104" s="546"/>
      <c r="BF104" s="127"/>
    </row>
    <row r="105" spans="1:58" ht="15" hidden="1" customHeight="1" x14ac:dyDescent="0.25">
      <c r="A105" s="646"/>
      <c r="B105" s="647"/>
      <c r="C105" s="648"/>
      <c r="D105" s="587"/>
      <c r="E105" s="565"/>
      <c r="F105" s="591"/>
      <c r="G105" s="573"/>
      <c r="H105" s="570"/>
      <c r="I105" s="594"/>
      <c r="J105" s="597"/>
      <c r="K105" s="600"/>
      <c r="L105" s="576"/>
      <c r="M105" s="579"/>
      <c r="N105" s="570"/>
      <c r="O105" s="556"/>
      <c r="P105" s="570"/>
      <c r="Q105" s="556"/>
      <c r="R105" s="570"/>
      <c r="S105" s="556"/>
      <c r="T105" s="584"/>
      <c r="U105" s="556"/>
      <c r="V105" s="556"/>
      <c r="W105" s="567"/>
      <c r="X105" s="185">
        <v>2</v>
      </c>
      <c r="Y105" s="192"/>
      <c r="Z105" s="192"/>
      <c r="AA105" s="192"/>
      <c r="AB105" s="192"/>
      <c r="AC105" s="192"/>
      <c r="AD105" s="192"/>
      <c r="AE105" s="177" t="str">
        <f t="shared" si="18"/>
        <v/>
      </c>
      <c r="AF105" s="200"/>
      <c r="AG105" s="199"/>
      <c r="AH105" s="187" t="str">
        <f t="shared" si="19"/>
        <v/>
      </c>
      <c r="AI105" s="200"/>
      <c r="AJ105" s="189" t="str">
        <f t="shared" si="20"/>
        <v/>
      </c>
      <c r="AK105" s="200"/>
      <c r="AL105" s="184" t="str">
        <f t="shared" si="21"/>
        <v/>
      </c>
      <c r="AM105" s="190" t="str">
        <f t="shared" si="22"/>
        <v/>
      </c>
      <c r="AN105" s="191" t="str">
        <f>IFERROR(IF(AND(AH104="Probabilidad",AH105="Probabilidad"),(AN104-(+AN104*AM105)),IF(AH105="Probabilidad",(O104-(+O104*AM105)),IF(AH105="Impacto",AN104,""))),"")</f>
        <v/>
      </c>
      <c r="AO105" s="191" t="str">
        <f>IFERROR(IF(AND(AH104="Impacto",AH105="Impacto"),(AO104-(+AO104*AM105)),IF(AH105="Impacto",(U104-(U104*AM105)),IF(AH105="Probabilidad",AO104,""))),"")</f>
        <v/>
      </c>
      <c r="AP105" s="201"/>
      <c r="AQ105" s="201"/>
      <c r="AR105" s="201"/>
      <c r="AS105" s="561"/>
      <c r="AT105" s="561"/>
      <c r="AU105" s="567"/>
      <c r="AV105" s="561"/>
      <c r="AW105" s="561"/>
      <c r="AX105" s="567"/>
      <c r="AY105" s="567"/>
      <c r="AZ105" s="567"/>
      <c r="BA105" s="570"/>
      <c r="BB105" s="573"/>
      <c r="BC105" s="573"/>
      <c r="BD105" s="547"/>
      <c r="BE105" s="547"/>
      <c r="BF105" s="127"/>
    </row>
    <row r="106" spans="1:58" ht="15" hidden="1" customHeight="1" x14ac:dyDescent="0.25">
      <c r="A106" s="646"/>
      <c r="B106" s="647"/>
      <c r="C106" s="648"/>
      <c r="D106" s="587"/>
      <c r="E106" s="565"/>
      <c r="F106" s="591"/>
      <c r="G106" s="573"/>
      <c r="H106" s="570"/>
      <c r="I106" s="594"/>
      <c r="J106" s="597"/>
      <c r="K106" s="600"/>
      <c r="L106" s="576"/>
      <c r="M106" s="579"/>
      <c r="N106" s="570"/>
      <c r="O106" s="556"/>
      <c r="P106" s="570"/>
      <c r="Q106" s="556"/>
      <c r="R106" s="570"/>
      <c r="S106" s="556"/>
      <c r="T106" s="584"/>
      <c r="U106" s="556"/>
      <c r="V106" s="556"/>
      <c r="W106" s="567"/>
      <c r="X106" s="185">
        <v>3</v>
      </c>
      <c r="Y106" s="192"/>
      <c r="Z106" s="192"/>
      <c r="AA106" s="192"/>
      <c r="AB106" s="192"/>
      <c r="AC106" s="192"/>
      <c r="AD106" s="192"/>
      <c r="AE106" s="177" t="str">
        <f t="shared" si="18"/>
        <v/>
      </c>
      <c r="AF106" s="200"/>
      <c r="AG106" s="199"/>
      <c r="AH106" s="187" t="str">
        <f t="shared" si="19"/>
        <v/>
      </c>
      <c r="AI106" s="200"/>
      <c r="AJ106" s="189" t="str">
        <f t="shared" si="20"/>
        <v/>
      </c>
      <c r="AK106" s="200"/>
      <c r="AL106" s="184" t="str">
        <f t="shared" si="21"/>
        <v/>
      </c>
      <c r="AM106" s="190" t="str">
        <f t="shared" si="22"/>
        <v/>
      </c>
      <c r="AN106" s="191" t="str">
        <f>IFERROR(IF(AND(AH105="Probabilidad",AH106="Probabilidad"),(AN105-(+AN105*AM106)),IF(AND(AH105="Impacto",AH106="Probabilidad"),(AN104-(+AN104*AM106)),IF(AH106="Impacto",AN105,""))),"")</f>
        <v/>
      </c>
      <c r="AO106" s="191" t="str">
        <f>IFERROR(IF(AND(AH105="Impacto",AH106="Impacto"),(AO105-(+AO105*AM106)),IF(AND(AH105="Probabilidad",AH106="Impacto"),(AO104-(+AO104*AM106)),IF(AH106="Probabilidad",AO105,""))),"")</f>
        <v/>
      </c>
      <c r="AP106" s="201"/>
      <c r="AQ106" s="201"/>
      <c r="AR106" s="201"/>
      <c r="AS106" s="561"/>
      <c r="AT106" s="561"/>
      <c r="AU106" s="567"/>
      <c r="AV106" s="561"/>
      <c r="AW106" s="561"/>
      <c r="AX106" s="567"/>
      <c r="AY106" s="567"/>
      <c r="AZ106" s="567"/>
      <c r="BA106" s="570"/>
      <c r="BB106" s="573"/>
      <c r="BC106" s="573"/>
      <c r="BD106" s="547"/>
      <c r="BE106" s="547"/>
      <c r="BF106" s="127"/>
    </row>
    <row r="107" spans="1:58" ht="15" hidden="1" customHeight="1" x14ac:dyDescent="0.25">
      <c r="A107" s="646"/>
      <c r="B107" s="647"/>
      <c r="C107" s="648"/>
      <c r="D107" s="587"/>
      <c r="E107" s="565"/>
      <c r="F107" s="591"/>
      <c r="G107" s="573"/>
      <c r="H107" s="570"/>
      <c r="I107" s="594"/>
      <c r="J107" s="597"/>
      <c r="K107" s="600"/>
      <c r="L107" s="576"/>
      <c r="M107" s="579"/>
      <c r="N107" s="570"/>
      <c r="O107" s="556"/>
      <c r="P107" s="570"/>
      <c r="Q107" s="556"/>
      <c r="R107" s="570"/>
      <c r="S107" s="556"/>
      <c r="T107" s="584"/>
      <c r="U107" s="556"/>
      <c r="V107" s="556"/>
      <c r="W107" s="567"/>
      <c r="X107" s="185">
        <v>4</v>
      </c>
      <c r="Y107" s="192"/>
      <c r="Z107" s="192"/>
      <c r="AA107" s="192"/>
      <c r="AB107" s="192"/>
      <c r="AC107" s="192"/>
      <c r="AD107" s="192"/>
      <c r="AE107" s="177" t="str">
        <f t="shared" si="18"/>
        <v/>
      </c>
      <c r="AF107" s="200"/>
      <c r="AG107" s="199"/>
      <c r="AH107" s="187" t="str">
        <f t="shared" si="19"/>
        <v/>
      </c>
      <c r="AI107" s="200"/>
      <c r="AJ107" s="189" t="str">
        <f t="shared" si="20"/>
        <v/>
      </c>
      <c r="AK107" s="200"/>
      <c r="AL107" s="184" t="str">
        <f t="shared" si="21"/>
        <v/>
      </c>
      <c r="AM107" s="190" t="str">
        <f t="shared" si="22"/>
        <v/>
      </c>
      <c r="AN107" s="191" t="str">
        <f>IFERROR(IF(AND(AH106="Probabilidad",AH107="Probabilidad"),(AN106-(+AN106*AM107)),IF(AND(AH106="Impacto",AH107="Probabilidad"),(AN105-(+AN105*AM107)),IF(AH107="Impacto",AN106,""))),"")</f>
        <v/>
      </c>
      <c r="AO107" s="191" t="str">
        <f>IFERROR(IF(AND(AH106="Impacto",AH107="Impacto"),(AO106-(+AO106*AM107)),IF(AND(AH106="Probabilidad",AH107="Impacto"),(AO105-(+AO105*AM107)),IF(AH107="Probabilidad",AO106,""))),"")</f>
        <v/>
      </c>
      <c r="AP107" s="201"/>
      <c r="AQ107" s="201"/>
      <c r="AR107" s="201"/>
      <c r="AS107" s="561"/>
      <c r="AT107" s="561"/>
      <c r="AU107" s="567"/>
      <c r="AV107" s="561"/>
      <c r="AW107" s="561"/>
      <c r="AX107" s="567"/>
      <c r="AY107" s="567"/>
      <c r="AZ107" s="567"/>
      <c r="BA107" s="570"/>
      <c r="BB107" s="573"/>
      <c r="BC107" s="573"/>
      <c r="BD107" s="547"/>
      <c r="BE107" s="547"/>
      <c r="BF107" s="127"/>
    </row>
    <row r="108" spans="1:58" ht="15" hidden="1" customHeight="1" x14ac:dyDescent="0.25">
      <c r="A108" s="646"/>
      <c r="B108" s="647"/>
      <c r="C108" s="648"/>
      <c r="D108" s="587"/>
      <c r="E108" s="565"/>
      <c r="F108" s="591"/>
      <c r="G108" s="573"/>
      <c r="H108" s="570"/>
      <c r="I108" s="594"/>
      <c r="J108" s="597"/>
      <c r="K108" s="600"/>
      <c r="L108" s="576"/>
      <c r="M108" s="579"/>
      <c r="N108" s="570"/>
      <c r="O108" s="556"/>
      <c r="P108" s="570"/>
      <c r="Q108" s="556"/>
      <c r="R108" s="570"/>
      <c r="S108" s="556"/>
      <c r="T108" s="584"/>
      <c r="U108" s="556"/>
      <c r="V108" s="556"/>
      <c r="W108" s="567"/>
      <c r="X108" s="185">
        <v>5</v>
      </c>
      <c r="Y108" s="192"/>
      <c r="Z108" s="192"/>
      <c r="AA108" s="192"/>
      <c r="AB108" s="192"/>
      <c r="AC108" s="192"/>
      <c r="AD108" s="192"/>
      <c r="AE108" s="177" t="str">
        <f t="shared" si="18"/>
        <v/>
      </c>
      <c r="AF108" s="200"/>
      <c r="AG108" s="199"/>
      <c r="AH108" s="187" t="str">
        <f t="shared" si="19"/>
        <v/>
      </c>
      <c r="AI108" s="200"/>
      <c r="AJ108" s="189" t="str">
        <f t="shared" si="20"/>
        <v/>
      </c>
      <c r="AK108" s="200"/>
      <c r="AL108" s="184" t="str">
        <f t="shared" si="21"/>
        <v/>
      </c>
      <c r="AM108" s="190" t="str">
        <f t="shared" si="22"/>
        <v/>
      </c>
      <c r="AN108" s="191" t="str">
        <f>IFERROR(IF(AND(AH107="Probabilidad",AH108="Probabilidad"),(AN107-(+AN107*AM108)),IF(AND(AH107="Impacto",AH108="Probabilidad"),(AN106-(+AN106*AM108)),IF(AH108="Impacto",AN107,""))),"")</f>
        <v/>
      </c>
      <c r="AO108" s="191" t="str">
        <f>IFERROR(IF(AND(AH107="Impacto",AH108="Impacto"),(AO107-(+AO107*AM108)),IF(AND(AH107="Probabilidad",AH108="Impacto"),(AO106-(+AO106*AM108)),IF(AH108="Probabilidad",AO107,""))),"")</f>
        <v/>
      </c>
      <c r="AP108" s="201"/>
      <c r="AQ108" s="201"/>
      <c r="AR108" s="201"/>
      <c r="AS108" s="561"/>
      <c r="AT108" s="561"/>
      <c r="AU108" s="567"/>
      <c r="AV108" s="561"/>
      <c r="AW108" s="561"/>
      <c r="AX108" s="567"/>
      <c r="AY108" s="567"/>
      <c r="AZ108" s="567"/>
      <c r="BA108" s="570"/>
      <c r="BB108" s="573"/>
      <c r="BC108" s="573"/>
      <c r="BD108" s="547"/>
      <c r="BE108" s="547"/>
      <c r="BF108" s="127"/>
    </row>
    <row r="109" spans="1:58" ht="15.75" hidden="1" customHeight="1" thickBot="1" x14ac:dyDescent="0.3">
      <c r="A109" s="646"/>
      <c r="B109" s="647"/>
      <c r="C109" s="648"/>
      <c r="D109" s="588"/>
      <c r="E109" s="589"/>
      <c r="F109" s="592"/>
      <c r="G109" s="574"/>
      <c r="H109" s="571"/>
      <c r="I109" s="595"/>
      <c r="J109" s="598"/>
      <c r="K109" s="601"/>
      <c r="L109" s="577"/>
      <c r="M109" s="580"/>
      <c r="N109" s="571"/>
      <c r="O109" s="581"/>
      <c r="P109" s="571"/>
      <c r="Q109" s="581"/>
      <c r="R109" s="571"/>
      <c r="S109" s="581"/>
      <c r="T109" s="585"/>
      <c r="U109" s="581"/>
      <c r="V109" s="581"/>
      <c r="W109" s="568"/>
      <c r="X109" s="194">
        <v>6</v>
      </c>
      <c r="Y109" s="195"/>
      <c r="Z109" s="195"/>
      <c r="AA109" s="195"/>
      <c r="AB109" s="195"/>
      <c r="AC109" s="195"/>
      <c r="AD109" s="195"/>
      <c r="AE109" s="177" t="str">
        <f t="shared" si="18"/>
        <v/>
      </c>
      <c r="AF109" s="202"/>
      <c r="AG109" s="203"/>
      <c r="AH109" s="204" t="str">
        <f t="shared" si="19"/>
        <v/>
      </c>
      <c r="AI109" s="202"/>
      <c r="AJ109" s="196" t="str">
        <f t="shared" si="20"/>
        <v/>
      </c>
      <c r="AK109" s="202"/>
      <c r="AL109" s="193" t="str">
        <f t="shared" si="21"/>
        <v/>
      </c>
      <c r="AM109" s="197" t="str">
        <f t="shared" si="22"/>
        <v/>
      </c>
      <c r="AN109" s="214" t="str">
        <f>IFERROR(IF(AND(AH108="Probabilidad",AH109="Probabilidad"),(AN108-(+AN108*AM109)),IF(AND(AH108="Impacto",AH109="Probabilidad"),(AN107-(+AN107*AM109)),IF(AH109="Impacto",AN108,""))),"")</f>
        <v/>
      </c>
      <c r="AO109" s="214" t="str">
        <f>IFERROR(IF(AND(AH108="Impacto",AH109="Impacto"),(AO108-(+AO108*AM109)),IF(AND(AH108="Probabilidad",AH109="Impacto"),(AO107-(+AO107*AM109)),IF(AH109="Probabilidad",AO108,""))),"")</f>
        <v/>
      </c>
      <c r="AP109" s="205"/>
      <c r="AQ109" s="205"/>
      <c r="AR109" s="205"/>
      <c r="AS109" s="582"/>
      <c r="AT109" s="582"/>
      <c r="AU109" s="568"/>
      <c r="AV109" s="582"/>
      <c r="AW109" s="582"/>
      <c r="AX109" s="568"/>
      <c r="AY109" s="568"/>
      <c r="AZ109" s="568"/>
      <c r="BA109" s="571"/>
      <c r="BB109" s="574"/>
      <c r="BC109" s="574"/>
      <c r="BD109" s="575"/>
      <c r="BE109" s="575"/>
      <c r="BF109" s="127"/>
    </row>
    <row r="110" spans="1:58" ht="15" hidden="1" customHeight="1" x14ac:dyDescent="0.25">
      <c r="A110" s="646"/>
      <c r="B110" s="647"/>
      <c r="C110" s="648"/>
      <c r="D110" s="586"/>
      <c r="E110" s="564"/>
      <c r="F110" s="590"/>
      <c r="G110" s="572"/>
      <c r="H110" s="569"/>
      <c r="I110" s="593" t="str">
        <f>IF(D110="","",IF(D110="RG",'Identificación RG-RF-RLA-FT'!#REF!,IF(H110="","",(CONCATENATE(H110," ",#REF!," ",G110," ",#REF!," ",#REF!," ",#REF!," ",#REF!)))))</f>
        <v/>
      </c>
      <c r="J110" s="596"/>
      <c r="K110" s="599" t="e">
        <f>CONCATENATE(" *",'Identificación RG-RF-RLA-FT'!#REF!," *",'Identificación RG-RF-RLA-FT'!#REF!," *",'Identificación RG-RF-RLA-FT'!#REF!)</f>
        <v>#REF!</v>
      </c>
      <c r="L110" s="544"/>
      <c r="M110" s="578"/>
      <c r="N110" s="569"/>
      <c r="O110" s="555" t="str">
        <f>IF(N110="Muy Alta",100%,IF(N110="Alta",80%,IF(N110="Media",60%,IF(N110="Baja",40%,IF(N110="Muy Baja",20%,"")))))</f>
        <v/>
      </c>
      <c r="P110" s="569"/>
      <c r="Q110" s="555" t="str">
        <f>IF(P110="Catastrófico",100%,IF(P110="Mayor",80%,IF(P110="Moderado",60%,IF(P110="Menor",40%,IF(P110="Leve",20%,"")))))</f>
        <v/>
      </c>
      <c r="R110" s="569"/>
      <c r="S110" s="555" t="str">
        <f>IF(R110="Catastrófico",100%,IF(R110="Mayor",80%,IF(R110="Moderado",60%,IF(R110="Menor",40%,IF(R110="Leve",20%,"")))))</f>
        <v/>
      </c>
      <c r="T110" s="583" t="str">
        <f>IF(U110=100%,"Catastrófico",IF(U110=80%,"Mayor",IF(U110=60%,"Moderado",IF(U110=40%,"Menor",IF(U110=20%,"Leve","")))))</f>
        <v/>
      </c>
      <c r="U110" s="555" t="str">
        <f>IF(AND(Q110="",S110=""),"",MAX(Q110,S110))</f>
        <v/>
      </c>
      <c r="V110" s="555" t="str">
        <f>CONCATENATE(N110,T110)</f>
        <v/>
      </c>
      <c r="W110" s="566" t="str">
        <f>IF(V110="Muy AltaLeve","Alto",IF(V110="Muy AltaMenor","Alto",IF(V110="Muy AltaModerado","Alto",IF(V110="Muy AltaMayor","Alto",IF(V110="Muy AltaCatastrófico","Extremo",IF(V110="AltaLeve","Moderado",IF(V110="AltaMenor","Moderado",IF(V110="AltaModerado","Alto",IF(V110="AltaMayor","Alto",IF(V110="AltaCatastrófico","Extremo",IF(V110="MediaLeve","Moderado",IF(V110="MediaMenor","Moderado",IF(V110="MediaModerado","Moderado",IF(V110="MediaMayor","Alto",IF(V110="MediaCatastrófico","Extremo",IF(V110="BajaLeve","Bajo",IF(V110="BajaMenor","Moderado",IF(V110="BajaModerado","Moderado",IF(V110="BajaMayor","Alto",IF(V110="BajaCatastrófico","Extremo",IF(V110="Muy BajaLeve","Bajo",IF(V110="Muy BajaMenor","Bajo",IF(V110="Muy BajaModerado","Moderado",IF(V110="Muy BajaMayor","Alto",IF(V110="Muy BajaCatastrófico","Extremo","")))))))))))))))))))))))))</f>
        <v/>
      </c>
      <c r="X110" s="176">
        <v>1</v>
      </c>
      <c r="Y110" s="176"/>
      <c r="Z110" s="176"/>
      <c r="AA110" s="176"/>
      <c r="AB110" s="176"/>
      <c r="AC110" s="176"/>
      <c r="AD110" s="176"/>
      <c r="AE110" s="177" t="str">
        <f t="shared" si="18"/>
        <v/>
      </c>
      <c r="AF110" s="178"/>
      <c r="AG110" s="179"/>
      <c r="AH110" s="180" t="str">
        <f t="shared" si="19"/>
        <v/>
      </c>
      <c r="AI110" s="178"/>
      <c r="AJ110" s="175" t="str">
        <f t="shared" si="20"/>
        <v/>
      </c>
      <c r="AK110" s="178"/>
      <c r="AL110" s="175" t="str">
        <f t="shared" si="21"/>
        <v/>
      </c>
      <c r="AM110" s="181" t="str">
        <f t="shared" si="22"/>
        <v/>
      </c>
      <c r="AN110" s="182" t="str">
        <f>IFERROR(IF(AH110="Probabilidad",(O110-(+O110*AM110)),IF(AH110="Impacto",O110,"")),"")</f>
        <v/>
      </c>
      <c r="AO110" s="182" t="str">
        <f>IFERROR(IF(AH110="Impacto",(U110-(+U110*AM110)),IF(AH110="Probabilidad",U110,"")),"")</f>
        <v/>
      </c>
      <c r="AP110" s="183"/>
      <c r="AQ110" s="183"/>
      <c r="AR110" s="183"/>
      <c r="AS110" s="560" t="str">
        <f>O110</f>
        <v/>
      </c>
      <c r="AT110" s="560" t="str">
        <f>IF(AN110="","",MIN(AN110:AN115))</f>
        <v/>
      </c>
      <c r="AU110" s="566" t="str">
        <f>IFERROR(IF(AT110="","",IF(AT110&lt;=0.2,"Muy Baja",IF(AT110&lt;=0.4,"Baja",IF(AT110&lt;=0.6,"Media",IF(AT110&lt;=0.8,"Alta","Muy Alta"))))),"")</f>
        <v/>
      </c>
      <c r="AV110" s="560" t="str">
        <f>U110</f>
        <v/>
      </c>
      <c r="AW110" s="560" t="str">
        <f>IF(AO110="","",MIN(AO110:AO115))</f>
        <v/>
      </c>
      <c r="AX110" s="566" t="str">
        <f>IFERROR(IF(AW110="","",IF(AW110&lt;=0.2,"Leve",IF(AW110&lt;=0.4,"Menor",IF(AW110&lt;=0.6,"Moderado",IF(AW110&lt;=0.8,"Mayor","Catastrófico"))))),"")</f>
        <v/>
      </c>
      <c r="AY110" s="566" t="str">
        <f>W110</f>
        <v/>
      </c>
      <c r="AZ110" s="566" t="str">
        <f>IFERROR(IF(OR(AND(AU110="Muy Baja",AX110="Leve"),AND(AU110="Muy Baja",AX110="Menor"),AND(AU110="Baja",AX110="Leve")),"Bajo",IF(OR(AND(AU110="Muy baja",AX110="Moderado"),AND(AU110="Baja",AX110="Menor"),AND(AU110="Baja",AX110="Moderado"),AND(AU110="Media",AX110="Leve"),AND(AU110="Media",AX110="Menor"),AND(AU110="Media",AX110="Moderado"),AND(AU110="Alta",AX110="Leve"),AND(AU110="Alta",AX110="Menor")),"Moderado",IF(OR(AND(AU110="Muy Baja",AX110="Mayor"),AND(AU110="Baja",AX110="Mayor"),AND(AU110="Media",AX110="Mayor"),AND(AU110="Alta",AX110="Moderado"),AND(AU110="Alta",AX110="Mayor"),AND(AU110="Muy Alta",AX110="Leve"),AND(AU110="Muy Alta",AX110="Menor"),AND(AU110="Muy Alta",AX110="Moderado"),AND(AU110="Muy Alta",AX110="Mayor")),"Alto",IF(OR(AND(AU110="Muy Baja",AX110="Catastrófico"),AND(AU110="Baja",AX110="Catastrófico"),AND(AU110="Media",AX110="Catastrófico"),AND(AU110="Alta",AX110="Catastrófico"),AND(AU110="Muy Alta",AX110="Catastrófico")),"Extremo","")))),"")</f>
        <v/>
      </c>
      <c r="BA110" s="569"/>
      <c r="BB110" s="572"/>
      <c r="BC110" s="572"/>
      <c r="BD110" s="546"/>
      <c r="BE110" s="546"/>
      <c r="BF110" s="127"/>
    </row>
    <row r="111" spans="1:58" ht="15" hidden="1" customHeight="1" x14ac:dyDescent="0.25">
      <c r="A111" s="646"/>
      <c r="B111" s="647"/>
      <c r="C111" s="648"/>
      <c r="D111" s="587"/>
      <c r="E111" s="565"/>
      <c r="F111" s="591"/>
      <c r="G111" s="573"/>
      <c r="H111" s="570"/>
      <c r="I111" s="594"/>
      <c r="J111" s="597"/>
      <c r="K111" s="600"/>
      <c r="L111" s="576"/>
      <c r="M111" s="579"/>
      <c r="N111" s="570"/>
      <c r="O111" s="556"/>
      <c r="P111" s="570"/>
      <c r="Q111" s="556"/>
      <c r="R111" s="570"/>
      <c r="S111" s="556"/>
      <c r="T111" s="584"/>
      <c r="U111" s="556"/>
      <c r="V111" s="556"/>
      <c r="W111" s="567"/>
      <c r="X111" s="185">
        <v>2</v>
      </c>
      <c r="Y111" s="192"/>
      <c r="Z111" s="192"/>
      <c r="AA111" s="192"/>
      <c r="AB111" s="192"/>
      <c r="AC111" s="192"/>
      <c r="AD111" s="192"/>
      <c r="AE111" s="177" t="str">
        <f t="shared" si="18"/>
        <v/>
      </c>
      <c r="AF111" s="200"/>
      <c r="AG111" s="199"/>
      <c r="AH111" s="187" t="str">
        <f t="shared" si="19"/>
        <v/>
      </c>
      <c r="AI111" s="200"/>
      <c r="AJ111" s="189" t="str">
        <f t="shared" si="20"/>
        <v/>
      </c>
      <c r="AK111" s="200"/>
      <c r="AL111" s="184" t="str">
        <f t="shared" si="21"/>
        <v/>
      </c>
      <c r="AM111" s="190" t="str">
        <f t="shared" si="22"/>
        <v/>
      </c>
      <c r="AN111" s="191" t="str">
        <f>IFERROR(IF(AND(AH110="Probabilidad",AH111="Probabilidad"),(AN110-(+AN110*AM111)),IF(AH111="Probabilidad",(O110-(+O110*AM111)),IF(AH111="Impacto",AN110,""))),"")</f>
        <v/>
      </c>
      <c r="AO111" s="191" t="str">
        <f>IFERROR(IF(AND(AH110="Impacto",AH111="Impacto"),(AO110-(+AO110*AM111)),IF(AH111="Impacto",(U110-(U110*AM111)),IF(AH111="Probabilidad",AO110,""))),"")</f>
        <v/>
      </c>
      <c r="AP111" s="201"/>
      <c r="AQ111" s="201"/>
      <c r="AR111" s="201"/>
      <c r="AS111" s="561"/>
      <c r="AT111" s="561"/>
      <c r="AU111" s="567"/>
      <c r="AV111" s="561"/>
      <c r="AW111" s="561"/>
      <c r="AX111" s="567"/>
      <c r="AY111" s="567"/>
      <c r="AZ111" s="567"/>
      <c r="BA111" s="570"/>
      <c r="BB111" s="573"/>
      <c r="BC111" s="573"/>
      <c r="BD111" s="547"/>
      <c r="BE111" s="547"/>
      <c r="BF111" s="127"/>
    </row>
    <row r="112" spans="1:58" ht="15" hidden="1" customHeight="1" x14ac:dyDescent="0.25">
      <c r="A112" s="646"/>
      <c r="B112" s="647"/>
      <c r="C112" s="648"/>
      <c r="D112" s="587"/>
      <c r="E112" s="565"/>
      <c r="F112" s="591"/>
      <c r="G112" s="573"/>
      <c r="H112" s="570"/>
      <c r="I112" s="594"/>
      <c r="J112" s="597"/>
      <c r="K112" s="600"/>
      <c r="L112" s="576"/>
      <c r="M112" s="579"/>
      <c r="N112" s="570"/>
      <c r="O112" s="556"/>
      <c r="P112" s="570"/>
      <c r="Q112" s="556"/>
      <c r="R112" s="570"/>
      <c r="S112" s="556"/>
      <c r="T112" s="584"/>
      <c r="U112" s="556"/>
      <c r="V112" s="556"/>
      <c r="W112" s="567"/>
      <c r="X112" s="185">
        <v>3</v>
      </c>
      <c r="Y112" s="192"/>
      <c r="Z112" s="192"/>
      <c r="AA112" s="192"/>
      <c r="AB112" s="192"/>
      <c r="AC112" s="192"/>
      <c r="AD112" s="192"/>
      <c r="AE112" s="177" t="str">
        <f t="shared" si="18"/>
        <v/>
      </c>
      <c r="AF112" s="200"/>
      <c r="AG112" s="199"/>
      <c r="AH112" s="187" t="str">
        <f t="shared" si="19"/>
        <v/>
      </c>
      <c r="AI112" s="200"/>
      <c r="AJ112" s="189" t="str">
        <f t="shared" si="20"/>
        <v/>
      </c>
      <c r="AK112" s="200"/>
      <c r="AL112" s="184" t="str">
        <f t="shared" si="21"/>
        <v/>
      </c>
      <c r="AM112" s="190" t="str">
        <f t="shared" si="22"/>
        <v/>
      </c>
      <c r="AN112" s="191" t="str">
        <f>IFERROR(IF(AND(AH111="Probabilidad",AH112="Probabilidad"),(AN111-(+AN111*AM112)),IF(AND(AH111="Impacto",AH112="Probabilidad"),(AN110-(+AN110*AM112)),IF(AH112="Impacto",AN111,""))),"")</f>
        <v/>
      </c>
      <c r="AO112" s="191" t="str">
        <f>IFERROR(IF(AND(AH111="Impacto",AH112="Impacto"),(AO111-(+AO111*AM112)),IF(AND(AH111="Probabilidad",AH112="Impacto"),(AO110-(+AO110*AM112)),IF(AH112="Probabilidad",AO111,""))),"")</f>
        <v/>
      </c>
      <c r="AP112" s="201"/>
      <c r="AQ112" s="201"/>
      <c r="AR112" s="201"/>
      <c r="AS112" s="561"/>
      <c r="AT112" s="561"/>
      <c r="AU112" s="567"/>
      <c r="AV112" s="561"/>
      <c r="AW112" s="561"/>
      <c r="AX112" s="567"/>
      <c r="AY112" s="567"/>
      <c r="AZ112" s="567"/>
      <c r="BA112" s="570"/>
      <c r="BB112" s="573"/>
      <c r="BC112" s="573"/>
      <c r="BD112" s="547"/>
      <c r="BE112" s="547"/>
      <c r="BF112" s="127"/>
    </row>
    <row r="113" spans="1:58" ht="15" hidden="1" customHeight="1" x14ac:dyDescent="0.25">
      <c r="A113" s="646"/>
      <c r="B113" s="647"/>
      <c r="C113" s="648"/>
      <c r="D113" s="587"/>
      <c r="E113" s="565"/>
      <c r="F113" s="591"/>
      <c r="G113" s="573"/>
      <c r="H113" s="570"/>
      <c r="I113" s="594"/>
      <c r="J113" s="597"/>
      <c r="K113" s="600"/>
      <c r="L113" s="576"/>
      <c r="M113" s="579"/>
      <c r="N113" s="570"/>
      <c r="O113" s="556"/>
      <c r="P113" s="570"/>
      <c r="Q113" s="556"/>
      <c r="R113" s="570"/>
      <c r="S113" s="556"/>
      <c r="T113" s="584"/>
      <c r="U113" s="556"/>
      <c r="V113" s="556"/>
      <c r="W113" s="567"/>
      <c r="X113" s="185">
        <v>4</v>
      </c>
      <c r="Y113" s="192"/>
      <c r="Z113" s="192"/>
      <c r="AA113" s="192"/>
      <c r="AB113" s="192"/>
      <c r="AC113" s="192"/>
      <c r="AD113" s="192"/>
      <c r="AE113" s="177" t="str">
        <f t="shared" si="18"/>
        <v/>
      </c>
      <c r="AF113" s="200"/>
      <c r="AG113" s="199"/>
      <c r="AH113" s="187" t="str">
        <f t="shared" si="19"/>
        <v/>
      </c>
      <c r="AI113" s="200"/>
      <c r="AJ113" s="189" t="str">
        <f t="shared" si="20"/>
        <v/>
      </c>
      <c r="AK113" s="200"/>
      <c r="AL113" s="184" t="str">
        <f t="shared" si="21"/>
        <v/>
      </c>
      <c r="AM113" s="190" t="str">
        <f t="shared" si="22"/>
        <v/>
      </c>
      <c r="AN113" s="191" t="str">
        <f>IFERROR(IF(AND(AH112="Probabilidad",AH113="Probabilidad"),(AN112-(+AN112*AM113)),IF(AND(AH112="Impacto",AH113="Probabilidad"),(AN111-(+AN111*AM113)),IF(AH113="Impacto",AN112,""))),"")</f>
        <v/>
      </c>
      <c r="AO113" s="191" t="str">
        <f>IFERROR(IF(AND(AH112="Impacto",AH113="Impacto"),(AO112-(+AO112*AM113)),IF(AND(AH112="Probabilidad",AH113="Impacto"),(AO111-(+AO111*AM113)),IF(AH113="Probabilidad",AO112,""))),"")</f>
        <v/>
      </c>
      <c r="AP113" s="201"/>
      <c r="AQ113" s="201"/>
      <c r="AR113" s="201"/>
      <c r="AS113" s="561"/>
      <c r="AT113" s="561"/>
      <c r="AU113" s="567"/>
      <c r="AV113" s="561"/>
      <c r="AW113" s="561"/>
      <c r="AX113" s="567"/>
      <c r="AY113" s="567"/>
      <c r="AZ113" s="567"/>
      <c r="BA113" s="570"/>
      <c r="BB113" s="573"/>
      <c r="BC113" s="573"/>
      <c r="BD113" s="547"/>
      <c r="BE113" s="547"/>
      <c r="BF113" s="127"/>
    </row>
    <row r="114" spans="1:58" ht="15" hidden="1" customHeight="1" x14ac:dyDescent="0.25">
      <c r="A114" s="646"/>
      <c r="B114" s="647"/>
      <c r="C114" s="648"/>
      <c r="D114" s="587"/>
      <c r="E114" s="565"/>
      <c r="F114" s="591"/>
      <c r="G114" s="573"/>
      <c r="H114" s="570"/>
      <c r="I114" s="594"/>
      <c r="J114" s="597"/>
      <c r="K114" s="600"/>
      <c r="L114" s="576"/>
      <c r="M114" s="579"/>
      <c r="N114" s="570"/>
      <c r="O114" s="556"/>
      <c r="P114" s="570"/>
      <c r="Q114" s="556"/>
      <c r="R114" s="570"/>
      <c r="S114" s="556"/>
      <c r="T114" s="584"/>
      <c r="U114" s="556"/>
      <c r="V114" s="556"/>
      <c r="W114" s="567"/>
      <c r="X114" s="185">
        <v>5</v>
      </c>
      <c r="Y114" s="192"/>
      <c r="Z114" s="192"/>
      <c r="AA114" s="192"/>
      <c r="AB114" s="192"/>
      <c r="AC114" s="192"/>
      <c r="AD114" s="192"/>
      <c r="AE114" s="177" t="str">
        <f t="shared" si="18"/>
        <v/>
      </c>
      <c r="AF114" s="200"/>
      <c r="AG114" s="199"/>
      <c r="AH114" s="187" t="str">
        <f t="shared" si="19"/>
        <v/>
      </c>
      <c r="AI114" s="200"/>
      <c r="AJ114" s="189" t="str">
        <f t="shared" si="20"/>
        <v/>
      </c>
      <c r="AK114" s="200"/>
      <c r="AL114" s="184" t="str">
        <f t="shared" si="21"/>
        <v/>
      </c>
      <c r="AM114" s="190" t="str">
        <f t="shared" si="22"/>
        <v/>
      </c>
      <c r="AN114" s="191" t="str">
        <f>IFERROR(IF(AND(AH113="Probabilidad",AH114="Probabilidad"),(AN113-(+AN113*AM114)),IF(AND(AH113="Impacto",AH114="Probabilidad"),(AN112-(+AN112*AM114)),IF(AH114="Impacto",AN113,""))),"")</f>
        <v/>
      </c>
      <c r="AO114" s="191" t="str">
        <f>IFERROR(IF(AND(AH113="Impacto",AH114="Impacto"),(AO113-(+AO113*AM114)),IF(AND(AH113="Probabilidad",AH114="Impacto"),(AO112-(+AO112*AM114)),IF(AH114="Probabilidad",AO113,""))),"")</f>
        <v/>
      </c>
      <c r="AP114" s="201"/>
      <c r="AQ114" s="201"/>
      <c r="AR114" s="201"/>
      <c r="AS114" s="561"/>
      <c r="AT114" s="561"/>
      <c r="AU114" s="567"/>
      <c r="AV114" s="561"/>
      <c r="AW114" s="561"/>
      <c r="AX114" s="567"/>
      <c r="AY114" s="567"/>
      <c r="AZ114" s="567"/>
      <c r="BA114" s="570"/>
      <c r="BB114" s="573"/>
      <c r="BC114" s="573"/>
      <c r="BD114" s="547"/>
      <c r="BE114" s="547"/>
      <c r="BF114" s="127"/>
    </row>
    <row r="115" spans="1:58" ht="15.75" hidden="1" customHeight="1" thickBot="1" x14ac:dyDescent="0.3">
      <c r="A115" s="646"/>
      <c r="B115" s="647"/>
      <c r="C115" s="648"/>
      <c r="D115" s="588"/>
      <c r="E115" s="589"/>
      <c r="F115" s="592"/>
      <c r="G115" s="574"/>
      <c r="H115" s="571"/>
      <c r="I115" s="595"/>
      <c r="J115" s="598"/>
      <c r="K115" s="601"/>
      <c r="L115" s="577"/>
      <c r="M115" s="580"/>
      <c r="N115" s="571"/>
      <c r="O115" s="581"/>
      <c r="P115" s="571"/>
      <c r="Q115" s="581"/>
      <c r="R115" s="571"/>
      <c r="S115" s="581"/>
      <c r="T115" s="585"/>
      <c r="U115" s="581"/>
      <c r="V115" s="581"/>
      <c r="W115" s="568"/>
      <c r="X115" s="194">
        <v>6</v>
      </c>
      <c r="Y115" s="195"/>
      <c r="Z115" s="195"/>
      <c r="AA115" s="195"/>
      <c r="AB115" s="195"/>
      <c r="AC115" s="195"/>
      <c r="AD115" s="195"/>
      <c r="AE115" s="177" t="str">
        <f t="shared" si="18"/>
        <v/>
      </c>
      <c r="AF115" s="202"/>
      <c r="AG115" s="203"/>
      <c r="AH115" s="204" t="str">
        <f t="shared" si="19"/>
        <v/>
      </c>
      <c r="AI115" s="202"/>
      <c r="AJ115" s="196" t="str">
        <f t="shared" si="20"/>
        <v/>
      </c>
      <c r="AK115" s="202"/>
      <c r="AL115" s="193" t="str">
        <f t="shared" si="21"/>
        <v/>
      </c>
      <c r="AM115" s="197" t="str">
        <f t="shared" si="22"/>
        <v/>
      </c>
      <c r="AN115" s="214" t="str">
        <f>IFERROR(IF(AND(AH114="Probabilidad",AH115="Probabilidad"),(AN114-(+AN114*AM115)),IF(AND(AH114="Impacto",AH115="Probabilidad"),(AN113-(+AN113*AM115)),IF(AH115="Impacto",AN114,""))),"")</f>
        <v/>
      </c>
      <c r="AO115" s="214" t="str">
        <f>IFERROR(IF(AND(AH114="Impacto",AH115="Impacto"),(AO114-(+AO114*AM115)),IF(AND(AH114="Probabilidad",AH115="Impacto"),(AO113-(+AO113*AM115)),IF(AH115="Probabilidad",AO114,""))),"")</f>
        <v/>
      </c>
      <c r="AP115" s="205"/>
      <c r="AQ115" s="205"/>
      <c r="AR115" s="205"/>
      <c r="AS115" s="582"/>
      <c r="AT115" s="582"/>
      <c r="AU115" s="568"/>
      <c r="AV115" s="582"/>
      <c r="AW115" s="582"/>
      <c r="AX115" s="568"/>
      <c r="AY115" s="568"/>
      <c r="AZ115" s="568"/>
      <c r="BA115" s="571"/>
      <c r="BB115" s="574"/>
      <c r="BC115" s="574"/>
      <c r="BD115" s="575"/>
      <c r="BE115" s="575"/>
      <c r="BF115" s="127"/>
    </row>
    <row r="116" spans="1:58" ht="15" hidden="1" customHeight="1" x14ac:dyDescent="0.25">
      <c r="A116" s="646"/>
      <c r="B116" s="647"/>
      <c r="C116" s="648"/>
      <c r="D116" s="586"/>
      <c r="E116" s="564"/>
      <c r="F116" s="590"/>
      <c r="G116" s="572"/>
      <c r="H116" s="569"/>
      <c r="I116" s="593" t="str">
        <f>IF(D116="","",IF(D116="RG",'Identificación RG-RF-RLA-FT'!#REF!,IF(H116="","",(CONCATENATE(H116," ",#REF!," ",G116," ",#REF!," ",#REF!," ",#REF!," ",#REF!)))))</f>
        <v/>
      </c>
      <c r="J116" s="596"/>
      <c r="K116" s="599" t="e">
        <f>CONCATENATE(" *",'Identificación RG-RF-RLA-FT'!#REF!," *",'Identificación RG-RF-RLA-FT'!#REF!," *",'Identificación RG-RF-RLA-FT'!#REF!)</f>
        <v>#REF!</v>
      </c>
      <c r="L116" s="544"/>
      <c r="M116" s="578"/>
      <c r="N116" s="569"/>
      <c r="O116" s="555" t="str">
        <f>IF(N116="Muy Alta",100%,IF(N116="Alta",80%,IF(N116="Media",60%,IF(N116="Baja",40%,IF(N116="Muy Baja",20%,"")))))</f>
        <v/>
      </c>
      <c r="P116" s="569"/>
      <c r="Q116" s="555" t="str">
        <f>IF(P116="Catastrófico",100%,IF(P116="Mayor",80%,IF(P116="Moderado",60%,IF(P116="Menor",40%,IF(P116="Leve",20%,"")))))</f>
        <v/>
      </c>
      <c r="R116" s="569"/>
      <c r="S116" s="555" t="str">
        <f>IF(R116="Catastrófico",100%,IF(R116="Mayor",80%,IF(R116="Moderado",60%,IF(R116="Menor",40%,IF(R116="Leve",20%,"")))))</f>
        <v/>
      </c>
      <c r="T116" s="583" t="str">
        <f>IF(U116=100%,"Catastrófico",IF(U116=80%,"Mayor",IF(U116=60%,"Moderado",IF(U116=40%,"Menor",IF(U116=20%,"Leve","")))))</f>
        <v/>
      </c>
      <c r="U116" s="555" t="str">
        <f>IF(AND(Q116="",S116=""),"",MAX(Q116,S116))</f>
        <v/>
      </c>
      <c r="V116" s="555" t="str">
        <f>CONCATENATE(N116,T116)</f>
        <v/>
      </c>
      <c r="W116" s="566" t="str">
        <f>IF(V116="Muy AltaLeve","Alto",IF(V116="Muy AltaMenor","Alto",IF(V116="Muy AltaModerado","Alto",IF(V116="Muy AltaMayor","Alto",IF(V116="Muy AltaCatastrófico","Extremo",IF(V116="AltaLeve","Moderado",IF(V116="AltaMenor","Moderado",IF(V116="AltaModerado","Alto",IF(V116="AltaMayor","Alto",IF(V116="AltaCatastrófico","Extremo",IF(V116="MediaLeve","Moderado",IF(V116="MediaMenor","Moderado",IF(V116="MediaModerado","Moderado",IF(V116="MediaMayor","Alto",IF(V116="MediaCatastrófico","Extremo",IF(V116="BajaLeve","Bajo",IF(V116="BajaMenor","Moderado",IF(V116="BajaModerado","Moderado",IF(V116="BajaMayor","Alto",IF(V116="BajaCatastrófico","Extremo",IF(V116="Muy BajaLeve","Bajo",IF(V116="Muy BajaMenor","Bajo",IF(V116="Muy BajaModerado","Moderado",IF(V116="Muy BajaMayor","Alto",IF(V116="Muy BajaCatastrófico","Extremo","")))))))))))))))))))))))))</f>
        <v/>
      </c>
      <c r="X116" s="176">
        <v>1</v>
      </c>
      <c r="Y116" s="176"/>
      <c r="Z116" s="176"/>
      <c r="AA116" s="176"/>
      <c r="AB116" s="176"/>
      <c r="AC116" s="176"/>
      <c r="AD116" s="176"/>
      <c r="AE116" s="177" t="str">
        <f t="shared" si="18"/>
        <v/>
      </c>
      <c r="AF116" s="178"/>
      <c r="AG116" s="179"/>
      <c r="AH116" s="180" t="str">
        <f t="shared" ref="AH116:AH139" si="23">IF(OR(AI116="Preventivo",AI116="Detectivo"),"Probabilidad",IF(AI116="Correctivo","Impacto",""))</f>
        <v/>
      </c>
      <c r="AI116" s="178"/>
      <c r="AJ116" s="175" t="str">
        <f t="shared" ref="AJ116:AJ139" si="24">IF(AI116="","",IF(AI116="Preventivo",25%,IF(AI116="Detectivo",15%,IF(AI116="Correctivo",10%))))</f>
        <v/>
      </c>
      <c r="AK116" s="178"/>
      <c r="AL116" s="175" t="str">
        <f t="shared" ref="AL116:AL139" si="25">IF(AK116="Automático",25%,IF(AK116="Manual",15%,""))</f>
        <v/>
      </c>
      <c r="AM116" s="181" t="str">
        <f t="shared" ref="AM116:AM139" si="26">IF(OR(AJ116="",AL116=""),"",AJ116+AL116)</f>
        <v/>
      </c>
      <c r="AN116" s="182" t="str">
        <f>IFERROR(IF(AH116="Probabilidad",(O116-(+O116*AM116)),IF(AH116="Impacto",O116,"")),"")</f>
        <v/>
      </c>
      <c r="AO116" s="182" t="str">
        <f>IFERROR(IF(AH116="Impacto",(U116-(+U116*AM116)),IF(AH116="Probabilidad",U116,"")),"")</f>
        <v/>
      </c>
      <c r="AP116" s="183"/>
      <c r="AQ116" s="183"/>
      <c r="AR116" s="183"/>
      <c r="AS116" s="560" t="str">
        <f>O116</f>
        <v/>
      </c>
      <c r="AT116" s="560" t="str">
        <f>IF(AN116="","",MIN(AN116:AN121))</f>
        <v/>
      </c>
      <c r="AU116" s="566" t="str">
        <f>IFERROR(IF(AT116="","",IF(AT116&lt;=0.2,"Muy Baja",IF(AT116&lt;=0.4,"Baja",IF(AT116&lt;=0.6,"Media",IF(AT116&lt;=0.8,"Alta","Muy Alta"))))),"")</f>
        <v/>
      </c>
      <c r="AV116" s="560" t="str">
        <f>U116</f>
        <v/>
      </c>
      <c r="AW116" s="560" t="str">
        <f>IF(AO116="","",MIN(AO116:AO121))</f>
        <v/>
      </c>
      <c r="AX116" s="566" t="str">
        <f>IFERROR(IF(AW116="","",IF(AW116&lt;=0.2,"Leve",IF(AW116&lt;=0.4,"Menor",IF(AW116&lt;=0.6,"Moderado",IF(AW116&lt;=0.8,"Mayor","Catastrófico"))))),"")</f>
        <v/>
      </c>
      <c r="AY116" s="566" t="str">
        <f>W116</f>
        <v/>
      </c>
      <c r="AZ116" s="566" t="str">
        <f>IFERROR(IF(OR(AND(AU116="Muy Baja",AX116="Leve"),AND(AU116="Muy Baja",AX116="Menor"),AND(AU116="Baja",AX116="Leve")),"Bajo",IF(OR(AND(AU116="Muy baja",AX116="Moderado"),AND(AU116="Baja",AX116="Menor"),AND(AU116="Baja",AX116="Moderado"),AND(AU116="Media",AX116="Leve"),AND(AU116="Media",AX116="Menor"),AND(AU116="Media",AX116="Moderado"),AND(AU116="Alta",AX116="Leve"),AND(AU116="Alta",AX116="Menor")),"Moderado",IF(OR(AND(AU116="Muy Baja",AX116="Mayor"),AND(AU116="Baja",AX116="Mayor"),AND(AU116="Media",AX116="Mayor"),AND(AU116="Alta",AX116="Moderado"),AND(AU116="Alta",AX116="Mayor"),AND(AU116="Muy Alta",AX116="Leve"),AND(AU116="Muy Alta",AX116="Menor"),AND(AU116="Muy Alta",AX116="Moderado"),AND(AU116="Muy Alta",AX116="Mayor")),"Alto",IF(OR(AND(AU116="Muy Baja",AX116="Catastrófico"),AND(AU116="Baja",AX116="Catastrófico"),AND(AU116="Media",AX116="Catastrófico"),AND(AU116="Alta",AX116="Catastrófico"),AND(AU116="Muy Alta",AX116="Catastrófico")),"Extremo","")))),"")</f>
        <v/>
      </c>
      <c r="BA116" s="569"/>
      <c r="BB116" s="572"/>
      <c r="BC116" s="572"/>
      <c r="BD116" s="546"/>
      <c r="BE116" s="546"/>
      <c r="BF116" s="127"/>
    </row>
    <row r="117" spans="1:58" ht="15" hidden="1" customHeight="1" x14ac:dyDescent="0.25">
      <c r="A117" s="646"/>
      <c r="B117" s="647"/>
      <c r="C117" s="648"/>
      <c r="D117" s="587"/>
      <c r="E117" s="565"/>
      <c r="F117" s="591"/>
      <c r="G117" s="573"/>
      <c r="H117" s="570"/>
      <c r="I117" s="594"/>
      <c r="J117" s="597"/>
      <c r="K117" s="600"/>
      <c r="L117" s="576"/>
      <c r="M117" s="579"/>
      <c r="N117" s="570"/>
      <c r="O117" s="556"/>
      <c r="P117" s="570"/>
      <c r="Q117" s="556"/>
      <c r="R117" s="570"/>
      <c r="S117" s="556"/>
      <c r="T117" s="584"/>
      <c r="U117" s="556"/>
      <c r="V117" s="556"/>
      <c r="W117" s="567"/>
      <c r="X117" s="185">
        <v>2</v>
      </c>
      <c r="Y117" s="192"/>
      <c r="Z117" s="192"/>
      <c r="AA117" s="192"/>
      <c r="AB117" s="192"/>
      <c r="AC117" s="192"/>
      <c r="AD117" s="192"/>
      <c r="AE117" s="177" t="str">
        <f t="shared" si="18"/>
        <v/>
      </c>
      <c r="AF117" s="200"/>
      <c r="AG117" s="199"/>
      <c r="AH117" s="187" t="str">
        <f t="shared" si="23"/>
        <v/>
      </c>
      <c r="AI117" s="200"/>
      <c r="AJ117" s="189" t="str">
        <f t="shared" si="24"/>
        <v/>
      </c>
      <c r="AK117" s="200"/>
      <c r="AL117" s="184" t="str">
        <f t="shared" si="25"/>
        <v/>
      </c>
      <c r="AM117" s="190" t="str">
        <f t="shared" si="26"/>
        <v/>
      </c>
      <c r="AN117" s="191" t="str">
        <f>IFERROR(IF(AND(AH116="Probabilidad",AH117="Probabilidad"),(AN116-(+AN116*AM117)),IF(AH117="Probabilidad",(O116-(+O116*AM117)),IF(AH117="Impacto",AN116,""))),"")</f>
        <v/>
      </c>
      <c r="AO117" s="191" t="str">
        <f>IFERROR(IF(AND(AH116="Impacto",AH117="Impacto"),(AO116-(+AO116*AM117)),IF(AH117="Impacto",(U116-(U116*AM117)),IF(AH117="Probabilidad",AO116,""))),"")</f>
        <v/>
      </c>
      <c r="AP117" s="201"/>
      <c r="AQ117" s="201"/>
      <c r="AR117" s="201"/>
      <c r="AS117" s="561"/>
      <c r="AT117" s="561"/>
      <c r="AU117" s="567"/>
      <c r="AV117" s="561"/>
      <c r="AW117" s="561"/>
      <c r="AX117" s="567"/>
      <c r="AY117" s="567"/>
      <c r="AZ117" s="567"/>
      <c r="BA117" s="570"/>
      <c r="BB117" s="573"/>
      <c r="BC117" s="573"/>
      <c r="BD117" s="547"/>
      <c r="BE117" s="547"/>
      <c r="BF117" s="127"/>
    </row>
    <row r="118" spans="1:58" ht="15" hidden="1" customHeight="1" x14ac:dyDescent="0.25">
      <c r="A118" s="646"/>
      <c r="B118" s="647"/>
      <c r="C118" s="648"/>
      <c r="D118" s="587"/>
      <c r="E118" s="565"/>
      <c r="F118" s="591"/>
      <c r="G118" s="573"/>
      <c r="H118" s="570"/>
      <c r="I118" s="594"/>
      <c r="J118" s="597"/>
      <c r="K118" s="600"/>
      <c r="L118" s="576"/>
      <c r="M118" s="579"/>
      <c r="N118" s="570"/>
      <c r="O118" s="556"/>
      <c r="P118" s="570"/>
      <c r="Q118" s="556"/>
      <c r="R118" s="570"/>
      <c r="S118" s="556"/>
      <c r="T118" s="584"/>
      <c r="U118" s="556"/>
      <c r="V118" s="556"/>
      <c r="W118" s="567"/>
      <c r="X118" s="185">
        <v>3</v>
      </c>
      <c r="Y118" s="192"/>
      <c r="Z118" s="192"/>
      <c r="AA118" s="192"/>
      <c r="AB118" s="192"/>
      <c r="AC118" s="192"/>
      <c r="AD118" s="192"/>
      <c r="AE118" s="177" t="str">
        <f t="shared" si="18"/>
        <v/>
      </c>
      <c r="AF118" s="200"/>
      <c r="AG118" s="199"/>
      <c r="AH118" s="187" t="str">
        <f t="shared" si="23"/>
        <v/>
      </c>
      <c r="AI118" s="200"/>
      <c r="AJ118" s="189" t="str">
        <f t="shared" si="24"/>
        <v/>
      </c>
      <c r="AK118" s="200"/>
      <c r="AL118" s="184" t="str">
        <f t="shared" si="25"/>
        <v/>
      </c>
      <c r="AM118" s="190" t="str">
        <f t="shared" si="26"/>
        <v/>
      </c>
      <c r="AN118" s="191" t="str">
        <f>IFERROR(IF(AND(AH117="Probabilidad",AH118="Probabilidad"),(AN117-(+AN117*AM118)),IF(AND(AH117="Impacto",AH118="Probabilidad"),(AN116-(+AN116*AM118)),IF(AH118="Impacto",AN117,""))),"")</f>
        <v/>
      </c>
      <c r="AO118" s="191" t="str">
        <f>IFERROR(IF(AND(AH117="Impacto",AH118="Impacto"),(AO117-(+AO117*AM118)),IF(AND(AH117="Probabilidad",AH118="Impacto"),(AO116-(+AO116*AM118)),IF(AH118="Probabilidad",AO117,""))),"")</f>
        <v/>
      </c>
      <c r="AP118" s="201"/>
      <c r="AQ118" s="201"/>
      <c r="AR118" s="201"/>
      <c r="AS118" s="561"/>
      <c r="AT118" s="561"/>
      <c r="AU118" s="567"/>
      <c r="AV118" s="561"/>
      <c r="AW118" s="561"/>
      <c r="AX118" s="567"/>
      <c r="AY118" s="567"/>
      <c r="AZ118" s="567"/>
      <c r="BA118" s="570"/>
      <c r="BB118" s="573"/>
      <c r="BC118" s="573"/>
      <c r="BD118" s="547"/>
      <c r="BE118" s="547"/>
      <c r="BF118" s="127"/>
    </row>
    <row r="119" spans="1:58" ht="15" hidden="1" customHeight="1" x14ac:dyDescent="0.25">
      <c r="A119" s="646"/>
      <c r="B119" s="647"/>
      <c r="C119" s="648"/>
      <c r="D119" s="587"/>
      <c r="E119" s="565"/>
      <c r="F119" s="591"/>
      <c r="G119" s="573"/>
      <c r="H119" s="570"/>
      <c r="I119" s="594"/>
      <c r="J119" s="597"/>
      <c r="K119" s="600"/>
      <c r="L119" s="576"/>
      <c r="M119" s="579"/>
      <c r="N119" s="570"/>
      <c r="O119" s="556"/>
      <c r="P119" s="570"/>
      <c r="Q119" s="556"/>
      <c r="R119" s="570"/>
      <c r="S119" s="556"/>
      <c r="T119" s="584"/>
      <c r="U119" s="556"/>
      <c r="V119" s="556"/>
      <c r="W119" s="567"/>
      <c r="X119" s="185">
        <v>4</v>
      </c>
      <c r="Y119" s="192"/>
      <c r="Z119" s="192"/>
      <c r="AA119" s="192"/>
      <c r="AB119" s="192"/>
      <c r="AC119" s="192"/>
      <c r="AD119" s="192"/>
      <c r="AE119" s="177" t="str">
        <f t="shared" si="18"/>
        <v/>
      </c>
      <c r="AF119" s="200"/>
      <c r="AG119" s="199"/>
      <c r="AH119" s="187" t="str">
        <f t="shared" si="23"/>
        <v/>
      </c>
      <c r="AI119" s="200"/>
      <c r="AJ119" s="189" t="str">
        <f t="shared" si="24"/>
        <v/>
      </c>
      <c r="AK119" s="200"/>
      <c r="AL119" s="184" t="str">
        <f t="shared" si="25"/>
        <v/>
      </c>
      <c r="AM119" s="190" t="str">
        <f t="shared" si="26"/>
        <v/>
      </c>
      <c r="AN119" s="191" t="str">
        <f>IFERROR(IF(AND(AH118="Probabilidad",AH119="Probabilidad"),(AN118-(+AN118*AM119)),IF(AND(AH118="Impacto",AH119="Probabilidad"),(AN117-(+AN117*AM119)),IF(AH119="Impacto",AN118,""))),"")</f>
        <v/>
      </c>
      <c r="AO119" s="191" t="str">
        <f>IFERROR(IF(AND(AH118="Impacto",AH119="Impacto"),(AO118-(+AO118*AM119)),IF(AND(AH118="Probabilidad",AH119="Impacto"),(AO117-(+AO117*AM119)),IF(AH119="Probabilidad",AO118,""))),"")</f>
        <v/>
      </c>
      <c r="AP119" s="201"/>
      <c r="AQ119" s="201"/>
      <c r="AR119" s="201"/>
      <c r="AS119" s="561"/>
      <c r="AT119" s="561"/>
      <c r="AU119" s="567"/>
      <c r="AV119" s="561"/>
      <c r="AW119" s="561"/>
      <c r="AX119" s="567"/>
      <c r="AY119" s="567"/>
      <c r="AZ119" s="567"/>
      <c r="BA119" s="570"/>
      <c r="BB119" s="573"/>
      <c r="BC119" s="573"/>
      <c r="BD119" s="547"/>
      <c r="BE119" s="547"/>
      <c r="BF119" s="127"/>
    </row>
    <row r="120" spans="1:58" ht="15" hidden="1" customHeight="1" x14ac:dyDescent="0.25">
      <c r="A120" s="646"/>
      <c r="B120" s="647"/>
      <c r="C120" s="648"/>
      <c r="D120" s="587"/>
      <c r="E120" s="565"/>
      <c r="F120" s="591"/>
      <c r="G120" s="573"/>
      <c r="H120" s="570"/>
      <c r="I120" s="594"/>
      <c r="J120" s="597"/>
      <c r="K120" s="600"/>
      <c r="L120" s="576"/>
      <c r="M120" s="579"/>
      <c r="N120" s="570"/>
      <c r="O120" s="556"/>
      <c r="P120" s="570"/>
      <c r="Q120" s="556"/>
      <c r="R120" s="570"/>
      <c r="S120" s="556"/>
      <c r="T120" s="584"/>
      <c r="U120" s="556"/>
      <c r="V120" s="556"/>
      <c r="W120" s="567"/>
      <c r="X120" s="185">
        <v>5</v>
      </c>
      <c r="Y120" s="192"/>
      <c r="Z120" s="192"/>
      <c r="AA120" s="192"/>
      <c r="AB120" s="192"/>
      <c r="AC120" s="192"/>
      <c r="AD120" s="192"/>
      <c r="AE120" s="177" t="str">
        <f t="shared" si="18"/>
        <v/>
      </c>
      <c r="AF120" s="200"/>
      <c r="AG120" s="199"/>
      <c r="AH120" s="187" t="str">
        <f t="shared" si="23"/>
        <v/>
      </c>
      <c r="AI120" s="200"/>
      <c r="AJ120" s="189" t="str">
        <f t="shared" si="24"/>
        <v/>
      </c>
      <c r="AK120" s="200"/>
      <c r="AL120" s="184" t="str">
        <f t="shared" si="25"/>
        <v/>
      </c>
      <c r="AM120" s="190" t="str">
        <f t="shared" si="26"/>
        <v/>
      </c>
      <c r="AN120" s="191" t="str">
        <f>IFERROR(IF(AND(AH119="Probabilidad",AH120="Probabilidad"),(AN119-(+AN119*AM120)),IF(AND(AH119="Impacto",AH120="Probabilidad"),(AN118-(+AN118*AM120)),IF(AH120="Impacto",AN119,""))),"")</f>
        <v/>
      </c>
      <c r="AO120" s="191" t="str">
        <f>IFERROR(IF(AND(AH119="Impacto",AH120="Impacto"),(AO119-(+AO119*AM120)),IF(AND(AH119="Probabilidad",AH120="Impacto"),(AO118-(+AO118*AM120)),IF(AH120="Probabilidad",AO119,""))),"")</f>
        <v/>
      </c>
      <c r="AP120" s="201"/>
      <c r="AQ120" s="201"/>
      <c r="AR120" s="201"/>
      <c r="AS120" s="561"/>
      <c r="AT120" s="561"/>
      <c r="AU120" s="567"/>
      <c r="AV120" s="561"/>
      <c r="AW120" s="561"/>
      <c r="AX120" s="567"/>
      <c r="AY120" s="567"/>
      <c r="AZ120" s="567"/>
      <c r="BA120" s="570"/>
      <c r="BB120" s="573"/>
      <c r="BC120" s="573"/>
      <c r="BD120" s="547"/>
      <c r="BE120" s="547"/>
      <c r="BF120" s="127"/>
    </row>
    <row r="121" spans="1:58" ht="15.75" hidden="1" customHeight="1" thickBot="1" x14ac:dyDescent="0.3">
      <c r="A121" s="646"/>
      <c r="B121" s="647"/>
      <c r="C121" s="648"/>
      <c r="D121" s="588"/>
      <c r="E121" s="589"/>
      <c r="F121" s="592"/>
      <c r="G121" s="574"/>
      <c r="H121" s="571"/>
      <c r="I121" s="595"/>
      <c r="J121" s="598"/>
      <c r="K121" s="601"/>
      <c r="L121" s="577"/>
      <c r="M121" s="580"/>
      <c r="N121" s="571"/>
      <c r="O121" s="581"/>
      <c r="P121" s="571"/>
      <c r="Q121" s="581"/>
      <c r="R121" s="571"/>
      <c r="S121" s="581"/>
      <c r="T121" s="585"/>
      <c r="U121" s="581"/>
      <c r="V121" s="581"/>
      <c r="W121" s="568"/>
      <c r="X121" s="194">
        <v>6</v>
      </c>
      <c r="Y121" s="195"/>
      <c r="Z121" s="195"/>
      <c r="AA121" s="195"/>
      <c r="AB121" s="195"/>
      <c r="AC121" s="195"/>
      <c r="AD121" s="195"/>
      <c r="AE121" s="177" t="str">
        <f t="shared" si="18"/>
        <v/>
      </c>
      <c r="AF121" s="202"/>
      <c r="AG121" s="203"/>
      <c r="AH121" s="204" t="str">
        <f t="shared" si="23"/>
        <v/>
      </c>
      <c r="AI121" s="202"/>
      <c r="AJ121" s="196" t="str">
        <f t="shared" si="24"/>
        <v/>
      </c>
      <c r="AK121" s="202"/>
      <c r="AL121" s="193" t="str">
        <f t="shared" si="25"/>
        <v/>
      </c>
      <c r="AM121" s="197" t="str">
        <f t="shared" si="26"/>
        <v/>
      </c>
      <c r="AN121" s="214" t="str">
        <f>IFERROR(IF(AND(AH120="Probabilidad",AH121="Probabilidad"),(AN120-(+AN120*AM121)),IF(AND(AH120="Impacto",AH121="Probabilidad"),(AN119-(+AN119*AM121)),IF(AH121="Impacto",AN120,""))),"")</f>
        <v/>
      </c>
      <c r="AO121" s="214" t="str">
        <f>IFERROR(IF(AND(AH120="Impacto",AH121="Impacto"),(AO120-(+AO120*AM121)),IF(AND(AH120="Probabilidad",AH121="Impacto"),(AO119-(+AO119*AM121)),IF(AH121="Probabilidad",AO120,""))),"")</f>
        <v/>
      </c>
      <c r="AP121" s="205"/>
      <c r="AQ121" s="205"/>
      <c r="AR121" s="205"/>
      <c r="AS121" s="582"/>
      <c r="AT121" s="582"/>
      <c r="AU121" s="568"/>
      <c r="AV121" s="582"/>
      <c r="AW121" s="582"/>
      <c r="AX121" s="568"/>
      <c r="AY121" s="568"/>
      <c r="AZ121" s="568"/>
      <c r="BA121" s="571"/>
      <c r="BB121" s="574"/>
      <c r="BC121" s="574"/>
      <c r="BD121" s="575"/>
      <c r="BE121" s="575"/>
      <c r="BF121" s="127"/>
    </row>
    <row r="122" spans="1:58" ht="15" hidden="1" customHeight="1" x14ac:dyDescent="0.25">
      <c r="A122" s="646"/>
      <c r="B122" s="647"/>
      <c r="C122" s="648"/>
      <c r="D122" s="586"/>
      <c r="E122" s="564"/>
      <c r="F122" s="590"/>
      <c r="G122" s="572"/>
      <c r="H122" s="569"/>
      <c r="I122" s="593" t="str">
        <f>IF(D122="","",IF(D122="RG",'Identificación RG-RF-RLA-FT'!#REF!,IF(H122="","",(CONCATENATE(H122," ",#REF!," ",G122," ",#REF!," ",#REF!," ",#REF!," ",#REF!)))))</f>
        <v/>
      </c>
      <c r="J122" s="596"/>
      <c r="K122" s="599" t="e">
        <f>CONCATENATE(" *",'Identificación RG-RF-RLA-FT'!#REF!," *",'Identificación RG-RF-RLA-FT'!#REF!," *",'Identificación RG-RF-RLA-FT'!#REF!)</f>
        <v>#REF!</v>
      </c>
      <c r="L122" s="544"/>
      <c r="M122" s="578"/>
      <c r="N122" s="569"/>
      <c r="O122" s="555" t="str">
        <f>IF(N122="Muy Alta",100%,IF(N122="Alta",80%,IF(N122="Media",60%,IF(N122="Baja",40%,IF(N122="Muy Baja",20%,"")))))</f>
        <v/>
      </c>
      <c r="P122" s="569"/>
      <c r="Q122" s="555" t="str">
        <f>IF(P122="Catastrófico",100%,IF(P122="Mayor",80%,IF(P122="Moderado",60%,IF(P122="Menor",40%,IF(P122="Leve",20%,"")))))</f>
        <v/>
      </c>
      <c r="R122" s="569"/>
      <c r="S122" s="555" t="str">
        <f>IF(R122="Catastrófico",100%,IF(R122="Mayor",80%,IF(R122="Moderado",60%,IF(R122="Menor",40%,IF(R122="Leve",20%,"")))))</f>
        <v/>
      </c>
      <c r="T122" s="583" t="str">
        <f>IF(U122=100%,"Catastrófico",IF(U122=80%,"Mayor",IF(U122=60%,"Moderado",IF(U122=40%,"Menor",IF(U122=20%,"Leve","")))))</f>
        <v/>
      </c>
      <c r="U122" s="555" t="str">
        <f>IF(AND(Q122="",S122=""),"",MAX(Q122,S122))</f>
        <v/>
      </c>
      <c r="V122" s="555" t="str">
        <f>CONCATENATE(N122,T122)</f>
        <v/>
      </c>
      <c r="W122" s="566" t="str">
        <f>IF(V122="Muy AltaLeve","Alto",IF(V122="Muy AltaMenor","Alto",IF(V122="Muy AltaModerado","Alto",IF(V122="Muy AltaMayor","Alto",IF(V122="Muy AltaCatastrófico","Extremo",IF(V122="AltaLeve","Moderado",IF(V122="AltaMenor","Moderado",IF(V122="AltaModerado","Alto",IF(V122="AltaMayor","Alto",IF(V122="AltaCatastrófico","Extremo",IF(V122="MediaLeve","Moderado",IF(V122="MediaMenor","Moderado",IF(V122="MediaModerado","Moderado",IF(V122="MediaMayor","Alto",IF(V122="MediaCatastrófico","Extremo",IF(V122="BajaLeve","Bajo",IF(V122="BajaMenor","Moderado",IF(V122="BajaModerado","Moderado",IF(V122="BajaMayor","Alto",IF(V122="BajaCatastrófico","Extremo",IF(V122="Muy BajaLeve","Bajo",IF(V122="Muy BajaMenor","Bajo",IF(V122="Muy BajaModerado","Moderado",IF(V122="Muy BajaMayor","Alto",IF(V122="Muy BajaCatastrófico","Extremo","")))))))))))))))))))))))))</f>
        <v/>
      </c>
      <c r="X122" s="176">
        <v>1</v>
      </c>
      <c r="Y122" s="176"/>
      <c r="Z122" s="176"/>
      <c r="AA122" s="176"/>
      <c r="AB122" s="176"/>
      <c r="AC122" s="176"/>
      <c r="AD122" s="176"/>
      <c r="AE122" s="177" t="str">
        <f t="shared" si="18"/>
        <v/>
      </c>
      <c r="AF122" s="178"/>
      <c r="AG122" s="179"/>
      <c r="AH122" s="180" t="str">
        <f t="shared" si="23"/>
        <v/>
      </c>
      <c r="AI122" s="178"/>
      <c r="AJ122" s="175" t="str">
        <f t="shared" si="24"/>
        <v/>
      </c>
      <c r="AK122" s="178"/>
      <c r="AL122" s="175" t="str">
        <f t="shared" si="25"/>
        <v/>
      </c>
      <c r="AM122" s="181" t="str">
        <f t="shared" si="26"/>
        <v/>
      </c>
      <c r="AN122" s="182" t="str">
        <f>IFERROR(IF(AH122="Probabilidad",(O122-(+O122*AM122)),IF(AH122="Impacto",O122,"")),"")</f>
        <v/>
      </c>
      <c r="AO122" s="182" t="str">
        <f>IFERROR(IF(AH122="Impacto",(U122-(+U122*AM122)),IF(AH122="Probabilidad",U122,"")),"")</f>
        <v/>
      </c>
      <c r="AP122" s="183"/>
      <c r="AQ122" s="183"/>
      <c r="AR122" s="183"/>
      <c r="AS122" s="560" t="str">
        <f>O122</f>
        <v/>
      </c>
      <c r="AT122" s="560" t="str">
        <f>IF(AN122="","",MIN(AN122:AN127))</f>
        <v/>
      </c>
      <c r="AU122" s="566" t="str">
        <f>IFERROR(IF(AT122="","",IF(AT122&lt;=0.2,"Muy Baja",IF(AT122&lt;=0.4,"Baja",IF(AT122&lt;=0.6,"Media",IF(AT122&lt;=0.8,"Alta","Muy Alta"))))),"")</f>
        <v/>
      </c>
      <c r="AV122" s="560" t="str">
        <f>U122</f>
        <v/>
      </c>
      <c r="AW122" s="560" t="str">
        <f>IF(AO122="","",MIN(AO122:AO127))</f>
        <v/>
      </c>
      <c r="AX122" s="566" t="str">
        <f>IFERROR(IF(AW122="","",IF(AW122&lt;=0.2,"Leve",IF(AW122&lt;=0.4,"Menor",IF(AW122&lt;=0.6,"Moderado",IF(AW122&lt;=0.8,"Mayor","Catastrófico"))))),"")</f>
        <v/>
      </c>
      <c r="AY122" s="566" t="str">
        <f>W122</f>
        <v/>
      </c>
      <c r="AZ122" s="566" t="str">
        <f>IFERROR(IF(OR(AND(AU122="Muy Baja",AX122="Leve"),AND(AU122="Muy Baja",AX122="Menor"),AND(AU122="Baja",AX122="Leve")),"Bajo",IF(OR(AND(AU122="Muy baja",AX122="Moderado"),AND(AU122="Baja",AX122="Menor"),AND(AU122="Baja",AX122="Moderado"),AND(AU122="Media",AX122="Leve"),AND(AU122="Media",AX122="Menor"),AND(AU122="Media",AX122="Moderado"),AND(AU122="Alta",AX122="Leve"),AND(AU122="Alta",AX122="Menor")),"Moderado",IF(OR(AND(AU122="Muy Baja",AX122="Mayor"),AND(AU122="Baja",AX122="Mayor"),AND(AU122="Media",AX122="Mayor"),AND(AU122="Alta",AX122="Moderado"),AND(AU122="Alta",AX122="Mayor"),AND(AU122="Muy Alta",AX122="Leve"),AND(AU122="Muy Alta",AX122="Menor"),AND(AU122="Muy Alta",AX122="Moderado"),AND(AU122="Muy Alta",AX122="Mayor")),"Alto",IF(OR(AND(AU122="Muy Baja",AX122="Catastrófico"),AND(AU122="Baja",AX122="Catastrófico"),AND(AU122="Media",AX122="Catastrófico"),AND(AU122="Alta",AX122="Catastrófico"),AND(AU122="Muy Alta",AX122="Catastrófico")),"Extremo","")))),"")</f>
        <v/>
      </c>
      <c r="BA122" s="569"/>
      <c r="BB122" s="572"/>
      <c r="BC122" s="572"/>
      <c r="BD122" s="546"/>
      <c r="BE122" s="546"/>
      <c r="BF122" s="127"/>
    </row>
    <row r="123" spans="1:58" ht="15" hidden="1" customHeight="1" x14ac:dyDescent="0.25">
      <c r="A123" s="646"/>
      <c r="B123" s="647"/>
      <c r="C123" s="648"/>
      <c r="D123" s="587"/>
      <c r="E123" s="565"/>
      <c r="F123" s="591"/>
      <c r="G123" s="573"/>
      <c r="H123" s="570"/>
      <c r="I123" s="594"/>
      <c r="J123" s="597"/>
      <c r="K123" s="600"/>
      <c r="L123" s="576"/>
      <c r="M123" s="579"/>
      <c r="N123" s="570"/>
      <c r="O123" s="556"/>
      <c r="P123" s="570"/>
      <c r="Q123" s="556"/>
      <c r="R123" s="570"/>
      <c r="S123" s="556"/>
      <c r="T123" s="584"/>
      <c r="U123" s="556"/>
      <c r="V123" s="556"/>
      <c r="W123" s="567"/>
      <c r="X123" s="185">
        <v>2</v>
      </c>
      <c r="Y123" s="192"/>
      <c r="Z123" s="192"/>
      <c r="AA123" s="192"/>
      <c r="AB123" s="192"/>
      <c r="AC123" s="192"/>
      <c r="AD123" s="192"/>
      <c r="AE123" s="177" t="str">
        <f t="shared" si="18"/>
        <v/>
      </c>
      <c r="AF123" s="200"/>
      <c r="AG123" s="199"/>
      <c r="AH123" s="187" t="str">
        <f t="shared" si="23"/>
        <v/>
      </c>
      <c r="AI123" s="200"/>
      <c r="AJ123" s="189" t="str">
        <f t="shared" si="24"/>
        <v/>
      </c>
      <c r="AK123" s="200"/>
      <c r="AL123" s="184" t="str">
        <f t="shared" si="25"/>
        <v/>
      </c>
      <c r="AM123" s="190" t="str">
        <f t="shared" si="26"/>
        <v/>
      </c>
      <c r="AN123" s="191" t="str">
        <f>IFERROR(IF(AND(AH122="Probabilidad",AH123="Probabilidad"),(AN122-(+AN122*AM123)),IF(AH123="Probabilidad",(O122-(+O122*AM123)),IF(AH123="Impacto",AN122,""))),"")</f>
        <v/>
      </c>
      <c r="AO123" s="191" t="str">
        <f>IFERROR(IF(AND(AH122="Impacto",AH123="Impacto"),(AO122-(+AO122*AM123)),IF(AH123="Impacto",(U122-(U122*AM123)),IF(AH123="Probabilidad",AO122,""))),"")</f>
        <v/>
      </c>
      <c r="AP123" s="201"/>
      <c r="AQ123" s="201"/>
      <c r="AR123" s="201"/>
      <c r="AS123" s="561"/>
      <c r="AT123" s="561"/>
      <c r="AU123" s="567"/>
      <c r="AV123" s="561"/>
      <c r="AW123" s="561"/>
      <c r="AX123" s="567"/>
      <c r="AY123" s="567"/>
      <c r="AZ123" s="567"/>
      <c r="BA123" s="570"/>
      <c r="BB123" s="573"/>
      <c r="BC123" s="573"/>
      <c r="BD123" s="547"/>
      <c r="BE123" s="547"/>
      <c r="BF123" s="127"/>
    </row>
    <row r="124" spans="1:58" ht="15" hidden="1" customHeight="1" x14ac:dyDescent="0.25">
      <c r="A124" s="646"/>
      <c r="B124" s="647"/>
      <c r="C124" s="648"/>
      <c r="D124" s="587"/>
      <c r="E124" s="565"/>
      <c r="F124" s="591"/>
      <c r="G124" s="573"/>
      <c r="H124" s="570"/>
      <c r="I124" s="594"/>
      <c r="J124" s="597"/>
      <c r="K124" s="600"/>
      <c r="L124" s="576"/>
      <c r="M124" s="579"/>
      <c r="N124" s="570"/>
      <c r="O124" s="556"/>
      <c r="P124" s="570"/>
      <c r="Q124" s="556"/>
      <c r="R124" s="570"/>
      <c r="S124" s="556"/>
      <c r="T124" s="584"/>
      <c r="U124" s="556"/>
      <c r="V124" s="556"/>
      <c r="W124" s="567"/>
      <c r="X124" s="185">
        <v>3</v>
      </c>
      <c r="Y124" s="192"/>
      <c r="Z124" s="192"/>
      <c r="AA124" s="192"/>
      <c r="AB124" s="192"/>
      <c r="AC124" s="192"/>
      <c r="AD124" s="192"/>
      <c r="AE124" s="177" t="str">
        <f t="shared" si="18"/>
        <v/>
      </c>
      <c r="AF124" s="200"/>
      <c r="AG124" s="199"/>
      <c r="AH124" s="187" t="str">
        <f t="shared" si="23"/>
        <v/>
      </c>
      <c r="AI124" s="200"/>
      <c r="AJ124" s="189" t="str">
        <f t="shared" si="24"/>
        <v/>
      </c>
      <c r="AK124" s="200"/>
      <c r="AL124" s="184" t="str">
        <f t="shared" si="25"/>
        <v/>
      </c>
      <c r="AM124" s="190" t="str">
        <f t="shared" si="26"/>
        <v/>
      </c>
      <c r="AN124" s="191" t="str">
        <f>IFERROR(IF(AND(AH123="Probabilidad",AH124="Probabilidad"),(AN123-(+AN123*AM124)),IF(AND(AH123="Impacto",AH124="Probabilidad"),(AN122-(+AN122*AM124)),IF(AH124="Impacto",AN123,""))),"")</f>
        <v/>
      </c>
      <c r="AO124" s="191" t="str">
        <f>IFERROR(IF(AND(AH123="Impacto",AH124="Impacto"),(AO123-(+AO123*AM124)),IF(AND(AH123="Probabilidad",AH124="Impacto"),(AO122-(+AO122*AM124)),IF(AH124="Probabilidad",AO123,""))),"")</f>
        <v/>
      </c>
      <c r="AP124" s="201"/>
      <c r="AQ124" s="201"/>
      <c r="AR124" s="201"/>
      <c r="AS124" s="561"/>
      <c r="AT124" s="561"/>
      <c r="AU124" s="567"/>
      <c r="AV124" s="561"/>
      <c r="AW124" s="561"/>
      <c r="AX124" s="567"/>
      <c r="AY124" s="567"/>
      <c r="AZ124" s="567"/>
      <c r="BA124" s="570"/>
      <c r="BB124" s="573"/>
      <c r="BC124" s="573"/>
      <c r="BD124" s="547"/>
      <c r="BE124" s="547"/>
      <c r="BF124" s="127"/>
    </row>
    <row r="125" spans="1:58" ht="15" hidden="1" customHeight="1" x14ac:dyDescent="0.25">
      <c r="A125" s="646"/>
      <c r="B125" s="647"/>
      <c r="C125" s="648"/>
      <c r="D125" s="587"/>
      <c r="E125" s="565"/>
      <c r="F125" s="591"/>
      <c r="G125" s="573"/>
      <c r="H125" s="570"/>
      <c r="I125" s="594"/>
      <c r="J125" s="597"/>
      <c r="K125" s="600"/>
      <c r="L125" s="576"/>
      <c r="M125" s="579"/>
      <c r="N125" s="570"/>
      <c r="O125" s="556"/>
      <c r="P125" s="570"/>
      <c r="Q125" s="556"/>
      <c r="R125" s="570"/>
      <c r="S125" s="556"/>
      <c r="T125" s="584"/>
      <c r="U125" s="556"/>
      <c r="V125" s="556"/>
      <c r="W125" s="567"/>
      <c r="X125" s="185">
        <v>4</v>
      </c>
      <c r="Y125" s="192"/>
      <c r="Z125" s="192"/>
      <c r="AA125" s="192"/>
      <c r="AB125" s="192"/>
      <c r="AC125" s="192"/>
      <c r="AD125" s="192"/>
      <c r="AE125" s="177" t="str">
        <f t="shared" si="18"/>
        <v/>
      </c>
      <c r="AF125" s="200"/>
      <c r="AG125" s="199"/>
      <c r="AH125" s="187" t="str">
        <f t="shared" si="23"/>
        <v/>
      </c>
      <c r="AI125" s="200"/>
      <c r="AJ125" s="189" t="str">
        <f t="shared" si="24"/>
        <v/>
      </c>
      <c r="AK125" s="200"/>
      <c r="AL125" s="184" t="str">
        <f t="shared" si="25"/>
        <v/>
      </c>
      <c r="AM125" s="190" t="str">
        <f t="shared" si="26"/>
        <v/>
      </c>
      <c r="AN125" s="191" t="str">
        <f>IFERROR(IF(AND(AH124="Probabilidad",AH125="Probabilidad"),(AN124-(+AN124*AM125)),IF(AND(AH124="Impacto",AH125="Probabilidad"),(AN123-(+AN123*AM125)),IF(AH125="Impacto",AN124,""))),"")</f>
        <v/>
      </c>
      <c r="AO125" s="191" t="str">
        <f>IFERROR(IF(AND(AH124="Impacto",AH125="Impacto"),(AO124-(+AO124*AM125)),IF(AND(AH124="Probabilidad",AH125="Impacto"),(AO123-(+AO123*AM125)),IF(AH125="Probabilidad",AO124,""))),"")</f>
        <v/>
      </c>
      <c r="AP125" s="201"/>
      <c r="AQ125" s="201"/>
      <c r="AR125" s="201"/>
      <c r="AS125" s="561"/>
      <c r="AT125" s="561"/>
      <c r="AU125" s="567"/>
      <c r="AV125" s="561"/>
      <c r="AW125" s="561"/>
      <c r="AX125" s="567"/>
      <c r="AY125" s="567"/>
      <c r="AZ125" s="567"/>
      <c r="BA125" s="570"/>
      <c r="BB125" s="573"/>
      <c r="BC125" s="573"/>
      <c r="BD125" s="547"/>
      <c r="BE125" s="547"/>
      <c r="BF125" s="127"/>
    </row>
    <row r="126" spans="1:58" ht="15" hidden="1" customHeight="1" x14ac:dyDescent="0.25">
      <c r="A126" s="646"/>
      <c r="B126" s="647"/>
      <c r="C126" s="648"/>
      <c r="D126" s="587"/>
      <c r="E126" s="565"/>
      <c r="F126" s="591"/>
      <c r="G126" s="573"/>
      <c r="H126" s="570"/>
      <c r="I126" s="594"/>
      <c r="J126" s="597"/>
      <c r="K126" s="600"/>
      <c r="L126" s="576"/>
      <c r="M126" s="579"/>
      <c r="N126" s="570"/>
      <c r="O126" s="556"/>
      <c r="P126" s="570"/>
      <c r="Q126" s="556"/>
      <c r="R126" s="570"/>
      <c r="S126" s="556"/>
      <c r="T126" s="584"/>
      <c r="U126" s="556"/>
      <c r="V126" s="556"/>
      <c r="W126" s="567"/>
      <c r="X126" s="185">
        <v>5</v>
      </c>
      <c r="Y126" s="192"/>
      <c r="Z126" s="192"/>
      <c r="AA126" s="192"/>
      <c r="AB126" s="192"/>
      <c r="AC126" s="192"/>
      <c r="AD126" s="192"/>
      <c r="AE126" s="177" t="str">
        <f t="shared" si="18"/>
        <v/>
      </c>
      <c r="AF126" s="200"/>
      <c r="AG126" s="199"/>
      <c r="AH126" s="187" t="str">
        <f t="shared" si="23"/>
        <v/>
      </c>
      <c r="AI126" s="200"/>
      <c r="AJ126" s="189" t="str">
        <f t="shared" si="24"/>
        <v/>
      </c>
      <c r="AK126" s="200"/>
      <c r="AL126" s="184" t="str">
        <f t="shared" si="25"/>
        <v/>
      </c>
      <c r="AM126" s="190" t="str">
        <f t="shared" si="26"/>
        <v/>
      </c>
      <c r="AN126" s="191" t="str">
        <f>IFERROR(IF(AND(AH125="Probabilidad",AH126="Probabilidad"),(AN125-(+AN125*AM126)),IF(AND(AH125="Impacto",AH126="Probabilidad"),(AN124-(+AN124*AM126)),IF(AH126="Impacto",AN125,""))),"")</f>
        <v/>
      </c>
      <c r="AO126" s="191" t="str">
        <f>IFERROR(IF(AND(AH125="Impacto",AH126="Impacto"),(AO125-(+AO125*AM126)),IF(AND(AH125="Probabilidad",AH126="Impacto"),(AO124-(+AO124*AM126)),IF(AH126="Probabilidad",AO125,""))),"")</f>
        <v/>
      </c>
      <c r="AP126" s="201"/>
      <c r="AQ126" s="201"/>
      <c r="AR126" s="201"/>
      <c r="AS126" s="561"/>
      <c r="AT126" s="561"/>
      <c r="AU126" s="567"/>
      <c r="AV126" s="561"/>
      <c r="AW126" s="561"/>
      <c r="AX126" s="567"/>
      <c r="AY126" s="567"/>
      <c r="AZ126" s="567"/>
      <c r="BA126" s="570"/>
      <c r="BB126" s="573"/>
      <c r="BC126" s="573"/>
      <c r="BD126" s="547"/>
      <c r="BE126" s="547"/>
      <c r="BF126" s="127"/>
    </row>
    <row r="127" spans="1:58" ht="15.75" hidden="1" customHeight="1" thickBot="1" x14ac:dyDescent="0.3">
      <c r="A127" s="646"/>
      <c r="B127" s="647"/>
      <c r="C127" s="648"/>
      <c r="D127" s="588"/>
      <c r="E127" s="589"/>
      <c r="F127" s="592"/>
      <c r="G127" s="574"/>
      <c r="H127" s="571"/>
      <c r="I127" s="595"/>
      <c r="J127" s="598"/>
      <c r="K127" s="601"/>
      <c r="L127" s="577"/>
      <c r="M127" s="580"/>
      <c r="N127" s="571"/>
      <c r="O127" s="581"/>
      <c r="P127" s="571"/>
      <c r="Q127" s="581"/>
      <c r="R127" s="571"/>
      <c r="S127" s="581"/>
      <c r="T127" s="585"/>
      <c r="U127" s="581"/>
      <c r="V127" s="581"/>
      <c r="W127" s="568"/>
      <c r="X127" s="194">
        <v>6</v>
      </c>
      <c r="Y127" s="195"/>
      <c r="Z127" s="195"/>
      <c r="AA127" s="195"/>
      <c r="AB127" s="195"/>
      <c r="AC127" s="195"/>
      <c r="AD127" s="195"/>
      <c r="AE127" s="177" t="str">
        <f t="shared" si="18"/>
        <v/>
      </c>
      <c r="AF127" s="202"/>
      <c r="AG127" s="203"/>
      <c r="AH127" s="204" t="str">
        <f t="shared" si="23"/>
        <v/>
      </c>
      <c r="AI127" s="202"/>
      <c r="AJ127" s="196" t="str">
        <f t="shared" si="24"/>
        <v/>
      </c>
      <c r="AK127" s="202"/>
      <c r="AL127" s="193" t="str">
        <f t="shared" si="25"/>
        <v/>
      </c>
      <c r="AM127" s="197" t="str">
        <f t="shared" si="26"/>
        <v/>
      </c>
      <c r="AN127" s="214" t="str">
        <f>IFERROR(IF(AND(AH126="Probabilidad",AH127="Probabilidad"),(AN126-(+AN126*AM127)),IF(AND(AH126="Impacto",AH127="Probabilidad"),(AN125-(+AN125*AM127)),IF(AH127="Impacto",AN126,""))),"")</f>
        <v/>
      </c>
      <c r="AO127" s="214" t="str">
        <f>IFERROR(IF(AND(AH126="Impacto",AH127="Impacto"),(AO126-(+AO126*AM127)),IF(AND(AH126="Probabilidad",AH127="Impacto"),(AO125-(+AO125*AM127)),IF(AH127="Probabilidad",AO126,""))),"")</f>
        <v/>
      </c>
      <c r="AP127" s="205"/>
      <c r="AQ127" s="205"/>
      <c r="AR127" s="205"/>
      <c r="AS127" s="582"/>
      <c r="AT127" s="582"/>
      <c r="AU127" s="568"/>
      <c r="AV127" s="582"/>
      <c r="AW127" s="582"/>
      <c r="AX127" s="568"/>
      <c r="AY127" s="568"/>
      <c r="AZ127" s="568"/>
      <c r="BA127" s="571"/>
      <c r="BB127" s="574"/>
      <c r="BC127" s="574"/>
      <c r="BD127" s="575"/>
      <c r="BE127" s="575"/>
      <c r="BF127" s="127"/>
    </row>
    <row r="128" spans="1:58" ht="15" hidden="1" customHeight="1" x14ac:dyDescent="0.25">
      <c r="A128" s="646"/>
      <c r="B128" s="647"/>
      <c r="C128" s="648"/>
      <c r="D128" s="586"/>
      <c r="E128" s="564"/>
      <c r="F128" s="590"/>
      <c r="G128" s="572"/>
      <c r="H128" s="569"/>
      <c r="I128" s="593" t="str">
        <f>IF(D128="","",IF(D128="RG",'Identificación RG-RF-RLA-FT'!#REF!,IF(H128="","",(CONCATENATE(H128," ",#REF!," ",G128," ",#REF!," ",#REF!," ",#REF!," ",#REF!)))))</f>
        <v/>
      </c>
      <c r="J128" s="596"/>
      <c r="K128" s="599" t="e">
        <f>CONCATENATE(" *",'Identificación RG-RF-RLA-FT'!#REF!," *",'Identificación RG-RF-RLA-FT'!#REF!," *",'Identificación RG-RF-RLA-FT'!#REF!)</f>
        <v>#REF!</v>
      </c>
      <c r="L128" s="544"/>
      <c r="M128" s="578"/>
      <c r="N128" s="569"/>
      <c r="O128" s="555" t="str">
        <f>IF(N128="Muy Alta",100%,IF(N128="Alta",80%,IF(N128="Media",60%,IF(N128="Baja",40%,IF(N128="Muy Baja",20%,"")))))</f>
        <v/>
      </c>
      <c r="P128" s="569"/>
      <c r="Q128" s="555" t="str">
        <f>IF(P128="Catastrófico",100%,IF(P128="Mayor",80%,IF(P128="Moderado",60%,IF(P128="Menor",40%,IF(P128="Leve",20%,"")))))</f>
        <v/>
      </c>
      <c r="R128" s="569"/>
      <c r="S128" s="555" t="str">
        <f>IF(R128="Catastrófico",100%,IF(R128="Mayor",80%,IF(R128="Moderado",60%,IF(R128="Menor",40%,IF(R128="Leve",20%,"")))))</f>
        <v/>
      </c>
      <c r="T128" s="583" t="str">
        <f>IF(U128=100%,"Catastrófico",IF(U128=80%,"Mayor",IF(U128=60%,"Moderado",IF(U128=40%,"Menor",IF(U128=20%,"Leve","")))))</f>
        <v/>
      </c>
      <c r="U128" s="555" t="str">
        <f>IF(AND(Q128="",S128=""),"",MAX(Q128,S128))</f>
        <v/>
      </c>
      <c r="V128" s="555" t="str">
        <f>CONCATENATE(N128,T128)</f>
        <v/>
      </c>
      <c r="W128" s="566" t="str">
        <f>IF(V128="Muy AltaLeve","Alto",IF(V128="Muy AltaMenor","Alto",IF(V128="Muy AltaModerado","Alto",IF(V128="Muy AltaMayor","Alto",IF(V128="Muy AltaCatastrófico","Extremo",IF(V128="AltaLeve","Moderado",IF(V128="AltaMenor","Moderado",IF(V128="AltaModerado","Alto",IF(V128="AltaMayor","Alto",IF(V128="AltaCatastrófico","Extremo",IF(V128="MediaLeve","Moderado",IF(V128="MediaMenor","Moderado",IF(V128="MediaModerado","Moderado",IF(V128="MediaMayor","Alto",IF(V128="MediaCatastrófico","Extremo",IF(V128="BajaLeve","Bajo",IF(V128="BajaMenor","Moderado",IF(V128="BajaModerado","Moderado",IF(V128="BajaMayor","Alto",IF(V128="BajaCatastrófico","Extremo",IF(V128="Muy BajaLeve","Bajo",IF(V128="Muy BajaMenor","Bajo",IF(V128="Muy BajaModerado","Moderado",IF(V128="Muy BajaMayor","Alto",IF(V128="Muy BajaCatastrófico","Extremo","")))))))))))))))))))))))))</f>
        <v/>
      </c>
      <c r="X128" s="176">
        <v>1</v>
      </c>
      <c r="Y128" s="176"/>
      <c r="Z128" s="176"/>
      <c r="AA128" s="176"/>
      <c r="AB128" s="176"/>
      <c r="AC128" s="176"/>
      <c r="AD128" s="176"/>
      <c r="AE128" s="177" t="str">
        <f t="shared" si="18"/>
        <v/>
      </c>
      <c r="AF128" s="178"/>
      <c r="AG128" s="179"/>
      <c r="AH128" s="180" t="str">
        <f t="shared" si="23"/>
        <v/>
      </c>
      <c r="AI128" s="178"/>
      <c r="AJ128" s="175" t="str">
        <f t="shared" si="24"/>
        <v/>
      </c>
      <c r="AK128" s="178"/>
      <c r="AL128" s="175" t="str">
        <f t="shared" si="25"/>
        <v/>
      </c>
      <c r="AM128" s="181" t="str">
        <f t="shared" si="26"/>
        <v/>
      </c>
      <c r="AN128" s="182" t="str">
        <f>IFERROR(IF(AH128="Probabilidad",(O128-(+O128*AM128)),IF(AH128="Impacto",O128,"")),"")</f>
        <v/>
      </c>
      <c r="AO128" s="182" t="str">
        <f>IFERROR(IF(AH128="Impacto",(U128-(+U128*AM128)),IF(AH128="Probabilidad",U128,"")),"")</f>
        <v/>
      </c>
      <c r="AP128" s="183"/>
      <c r="AQ128" s="183"/>
      <c r="AR128" s="183"/>
      <c r="AS128" s="560" t="str">
        <f>O128</f>
        <v/>
      </c>
      <c r="AT128" s="560" t="str">
        <f>IF(AN128="","",MIN(AN128:AN133))</f>
        <v/>
      </c>
      <c r="AU128" s="566" t="str">
        <f>IFERROR(IF(AT128="","",IF(AT128&lt;=0.2,"Muy Baja",IF(AT128&lt;=0.4,"Baja",IF(AT128&lt;=0.6,"Media",IF(AT128&lt;=0.8,"Alta","Muy Alta"))))),"")</f>
        <v/>
      </c>
      <c r="AV128" s="560" t="str">
        <f>U128</f>
        <v/>
      </c>
      <c r="AW128" s="560" t="str">
        <f>IF(AO128="","",MIN(AO128:AO133))</f>
        <v/>
      </c>
      <c r="AX128" s="566" t="str">
        <f>IFERROR(IF(AW128="","",IF(AW128&lt;=0.2,"Leve",IF(AW128&lt;=0.4,"Menor",IF(AW128&lt;=0.6,"Moderado",IF(AW128&lt;=0.8,"Mayor","Catastrófico"))))),"")</f>
        <v/>
      </c>
      <c r="AY128" s="566" t="str">
        <f>W128</f>
        <v/>
      </c>
      <c r="AZ128" s="566" t="str">
        <f>IFERROR(IF(OR(AND(AU128="Muy Baja",AX128="Leve"),AND(AU128="Muy Baja",AX128="Menor"),AND(AU128="Baja",AX128="Leve")),"Bajo",IF(OR(AND(AU128="Muy baja",AX128="Moderado"),AND(AU128="Baja",AX128="Menor"),AND(AU128="Baja",AX128="Moderado"),AND(AU128="Media",AX128="Leve"),AND(AU128="Media",AX128="Menor"),AND(AU128="Media",AX128="Moderado"),AND(AU128="Alta",AX128="Leve"),AND(AU128="Alta",AX128="Menor")),"Moderado",IF(OR(AND(AU128="Muy Baja",AX128="Mayor"),AND(AU128="Baja",AX128="Mayor"),AND(AU128="Media",AX128="Mayor"),AND(AU128="Alta",AX128="Moderado"),AND(AU128="Alta",AX128="Mayor"),AND(AU128="Muy Alta",AX128="Leve"),AND(AU128="Muy Alta",AX128="Menor"),AND(AU128="Muy Alta",AX128="Moderado"),AND(AU128="Muy Alta",AX128="Mayor")),"Alto",IF(OR(AND(AU128="Muy Baja",AX128="Catastrófico"),AND(AU128="Baja",AX128="Catastrófico"),AND(AU128="Media",AX128="Catastrófico"),AND(AU128="Alta",AX128="Catastrófico"),AND(AU128="Muy Alta",AX128="Catastrófico")),"Extremo","")))),"")</f>
        <v/>
      </c>
      <c r="BA128" s="569"/>
      <c r="BB128" s="572"/>
      <c r="BC128" s="572"/>
      <c r="BD128" s="546"/>
      <c r="BE128" s="546"/>
      <c r="BF128" s="127"/>
    </row>
    <row r="129" spans="1:58" ht="15" hidden="1" customHeight="1" x14ac:dyDescent="0.25">
      <c r="A129" s="646"/>
      <c r="B129" s="647"/>
      <c r="C129" s="648"/>
      <c r="D129" s="587"/>
      <c r="E129" s="565"/>
      <c r="F129" s="591"/>
      <c r="G129" s="573"/>
      <c r="H129" s="570"/>
      <c r="I129" s="594"/>
      <c r="J129" s="597"/>
      <c r="K129" s="600"/>
      <c r="L129" s="576"/>
      <c r="M129" s="579"/>
      <c r="N129" s="570"/>
      <c r="O129" s="556"/>
      <c r="P129" s="570"/>
      <c r="Q129" s="556"/>
      <c r="R129" s="570"/>
      <c r="S129" s="556"/>
      <c r="T129" s="584"/>
      <c r="U129" s="556"/>
      <c r="V129" s="556"/>
      <c r="W129" s="567"/>
      <c r="X129" s="185">
        <v>2</v>
      </c>
      <c r="Y129" s="192"/>
      <c r="Z129" s="192"/>
      <c r="AA129" s="192"/>
      <c r="AB129" s="192"/>
      <c r="AC129" s="192"/>
      <c r="AD129" s="192"/>
      <c r="AE129" s="177" t="str">
        <f t="shared" si="18"/>
        <v/>
      </c>
      <c r="AF129" s="200"/>
      <c r="AG129" s="199"/>
      <c r="AH129" s="187" t="str">
        <f t="shared" si="23"/>
        <v/>
      </c>
      <c r="AI129" s="200"/>
      <c r="AJ129" s="189" t="str">
        <f t="shared" si="24"/>
        <v/>
      </c>
      <c r="AK129" s="200"/>
      <c r="AL129" s="184" t="str">
        <f t="shared" si="25"/>
        <v/>
      </c>
      <c r="AM129" s="190" t="str">
        <f t="shared" si="26"/>
        <v/>
      </c>
      <c r="AN129" s="191" t="str">
        <f>IFERROR(IF(AND(AH128="Probabilidad",AH129="Probabilidad"),(AN128-(+AN128*AM129)),IF(AH129="Probabilidad",(O128-(+O128*AM129)),IF(AH129="Impacto",AN128,""))),"")</f>
        <v/>
      </c>
      <c r="AO129" s="191" t="str">
        <f>IFERROR(IF(AND(AH128="Impacto",AH129="Impacto"),(AO128-(+AO128*AM129)),IF(AH129="Impacto",(U128-(U128*AM129)),IF(AH129="Probabilidad",AO128,""))),"")</f>
        <v/>
      </c>
      <c r="AP129" s="201"/>
      <c r="AQ129" s="201"/>
      <c r="AR129" s="201"/>
      <c r="AS129" s="561"/>
      <c r="AT129" s="561"/>
      <c r="AU129" s="567"/>
      <c r="AV129" s="561"/>
      <c r="AW129" s="561"/>
      <c r="AX129" s="567"/>
      <c r="AY129" s="567"/>
      <c r="AZ129" s="567"/>
      <c r="BA129" s="570"/>
      <c r="BB129" s="573"/>
      <c r="BC129" s="573"/>
      <c r="BD129" s="547"/>
      <c r="BE129" s="547"/>
      <c r="BF129" s="127"/>
    </row>
    <row r="130" spans="1:58" ht="15" hidden="1" customHeight="1" x14ac:dyDescent="0.25">
      <c r="A130" s="646"/>
      <c r="B130" s="647"/>
      <c r="C130" s="648"/>
      <c r="D130" s="587"/>
      <c r="E130" s="565"/>
      <c r="F130" s="591"/>
      <c r="G130" s="573"/>
      <c r="H130" s="570"/>
      <c r="I130" s="594"/>
      <c r="J130" s="597"/>
      <c r="K130" s="600"/>
      <c r="L130" s="576"/>
      <c r="M130" s="579"/>
      <c r="N130" s="570"/>
      <c r="O130" s="556"/>
      <c r="P130" s="570"/>
      <c r="Q130" s="556"/>
      <c r="R130" s="570"/>
      <c r="S130" s="556"/>
      <c r="T130" s="584"/>
      <c r="U130" s="556"/>
      <c r="V130" s="556"/>
      <c r="W130" s="567"/>
      <c r="X130" s="185">
        <v>3</v>
      </c>
      <c r="Y130" s="192"/>
      <c r="Z130" s="192"/>
      <c r="AA130" s="192"/>
      <c r="AB130" s="192"/>
      <c r="AC130" s="192"/>
      <c r="AD130" s="192"/>
      <c r="AE130" s="177" t="str">
        <f t="shared" si="18"/>
        <v/>
      </c>
      <c r="AF130" s="200"/>
      <c r="AG130" s="199"/>
      <c r="AH130" s="187" t="str">
        <f t="shared" si="23"/>
        <v/>
      </c>
      <c r="AI130" s="200"/>
      <c r="AJ130" s="189" t="str">
        <f t="shared" si="24"/>
        <v/>
      </c>
      <c r="AK130" s="200"/>
      <c r="AL130" s="184" t="str">
        <f t="shared" si="25"/>
        <v/>
      </c>
      <c r="AM130" s="190" t="str">
        <f t="shared" si="26"/>
        <v/>
      </c>
      <c r="AN130" s="191" t="str">
        <f>IFERROR(IF(AND(AH129="Probabilidad",AH130="Probabilidad"),(AN129-(+AN129*AM130)),IF(AND(AH129="Impacto",AH130="Probabilidad"),(AN128-(+AN128*AM130)),IF(AH130="Impacto",AN129,""))),"")</f>
        <v/>
      </c>
      <c r="AO130" s="191" t="str">
        <f>IFERROR(IF(AND(AH129="Impacto",AH130="Impacto"),(AO129-(+AO129*AM130)),IF(AND(AH129="Probabilidad",AH130="Impacto"),(AO128-(+AO128*AM130)),IF(AH130="Probabilidad",AO129,""))),"")</f>
        <v/>
      </c>
      <c r="AP130" s="201"/>
      <c r="AQ130" s="201"/>
      <c r="AR130" s="201"/>
      <c r="AS130" s="561"/>
      <c r="AT130" s="561"/>
      <c r="AU130" s="567"/>
      <c r="AV130" s="561"/>
      <c r="AW130" s="561"/>
      <c r="AX130" s="567"/>
      <c r="AY130" s="567"/>
      <c r="AZ130" s="567"/>
      <c r="BA130" s="570"/>
      <c r="BB130" s="573"/>
      <c r="BC130" s="573"/>
      <c r="BD130" s="547"/>
      <c r="BE130" s="547"/>
      <c r="BF130" s="127"/>
    </row>
    <row r="131" spans="1:58" ht="15" hidden="1" customHeight="1" x14ac:dyDescent="0.25">
      <c r="A131" s="646"/>
      <c r="B131" s="647"/>
      <c r="C131" s="648"/>
      <c r="D131" s="587"/>
      <c r="E131" s="565"/>
      <c r="F131" s="591"/>
      <c r="G131" s="573"/>
      <c r="H131" s="570"/>
      <c r="I131" s="594"/>
      <c r="J131" s="597"/>
      <c r="K131" s="600"/>
      <c r="L131" s="576"/>
      <c r="M131" s="579"/>
      <c r="N131" s="570"/>
      <c r="O131" s="556"/>
      <c r="P131" s="570"/>
      <c r="Q131" s="556"/>
      <c r="R131" s="570"/>
      <c r="S131" s="556"/>
      <c r="T131" s="584"/>
      <c r="U131" s="556"/>
      <c r="V131" s="556"/>
      <c r="W131" s="567"/>
      <c r="X131" s="185">
        <v>4</v>
      </c>
      <c r="Y131" s="192"/>
      <c r="Z131" s="192"/>
      <c r="AA131" s="192"/>
      <c r="AB131" s="192"/>
      <c r="AC131" s="192"/>
      <c r="AD131" s="192"/>
      <c r="AE131" s="177" t="str">
        <f t="shared" si="18"/>
        <v/>
      </c>
      <c r="AF131" s="200"/>
      <c r="AG131" s="199"/>
      <c r="AH131" s="187" t="str">
        <f t="shared" si="23"/>
        <v/>
      </c>
      <c r="AI131" s="200"/>
      <c r="AJ131" s="189" t="str">
        <f t="shared" si="24"/>
        <v/>
      </c>
      <c r="AK131" s="200"/>
      <c r="AL131" s="184" t="str">
        <f t="shared" si="25"/>
        <v/>
      </c>
      <c r="AM131" s="190" t="str">
        <f t="shared" si="26"/>
        <v/>
      </c>
      <c r="AN131" s="191" t="str">
        <f>IFERROR(IF(AND(AH130="Probabilidad",AH131="Probabilidad"),(AN130-(+AN130*AM131)),IF(AND(AH130="Impacto",AH131="Probabilidad"),(AN129-(+AN129*AM131)),IF(AH131="Impacto",AN130,""))),"")</f>
        <v/>
      </c>
      <c r="AO131" s="191" t="str">
        <f>IFERROR(IF(AND(AH130="Impacto",AH131="Impacto"),(AO130-(+AO130*AM131)),IF(AND(AH130="Probabilidad",AH131="Impacto"),(AO129-(+AO129*AM131)),IF(AH131="Probabilidad",AO130,""))),"")</f>
        <v/>
      </c>
      <c r="AP131" s="201"/>
      <c r="AQ131" s="201"/>
      <c r="AR131" s="201"/>
      <c r="AS131" s="561"/>
      <c r="AT131" s="561"/>
      <c r="AU131" s="567"/>
      <c r="AV131" s="561"/>
      <c r="AW131" s="561"/>
      <c r="AX131" s="567"/>
      <c r="AY131" s="567"/>
      <c r="AZ131" s="567"/>
      <c r="BA131" s="570"/>
      <c r="BB131" s="573"/>
      <c r="BC131" s="573"/>
      <c r="BD131" s="547"/>
      <c r="BE131" s="547"/>
      <c r="BF131" s="127"/>
    </row>
    <row r="132" spans="1:58" ht="15" hidden="1" customHeight="1" x14ac:dyDescent="0.25">
      <c r="A132" s="646"/>
      <c r="B132" s="647"/>
      <c r="C132" s="648"/>
      <c r="D132" s="587"/>
      <c r="E132" s="565"/>
      <c r="F132" s="591"/>
      <c r="G132" s="573"/>
      <c r="H132" s="570"/>
      <c r="I132" s="594"/>
      <c r="J132" s="597"/>
      <c r="K132" s="600"/>
      <c r="L132" s="576"/>
      <c r="M132" s="579"/>
      <c r="N132" s="570"/>
      <c r="O132" s="556"/>
      <c r="P132" s="570"/>
      <c r="Q132" s="556"/>
      <c r="R132" s="570"/>
      <c r="S132" s="556"/>
      <c r="T132" s="584"/>
      <c r="U132" s="556"/>
      <c r="V132" s="556"/>
      <c r="W132" s="567"/>
      <c r="X132" s="185">
        <v>5</v>
      </c>
      <c r="Y132" s="192"/>
      <c r="Z132" s="192"/>
      <c r="AA132" s="192"/>
      <c r="AB132" s="192"/>
      <c r="AC132" s="192"/>
      <c r="AD132" s="192"/>
      <c r="AE132" s="177" t="str">
        <f t="shared" si="18"/>
        <v/>
      </c>
      <c r="AF132" s="200"/>
      <c r="AG132" s="199"/>
      <c r="AH132" s="187" t="str">
        <f t="shared" si="23"/>
        <v/>
      </c>
      <c r="AI132" s="200"/>
      <c r="AJ132" s="189" t="str">
        <f t="shared" si="24"/>
        <v/>
      </c>
      <c r="AK132" s="200"/>
      <c r="AL132" s="184" t="str">
        <f t="shared" si="25"/>
        <v/>
      </c>
      <c r="AM132" s="190" t="str">
        <f t="shared" si="26"/>
        <v/>
      </c>
      <c r="AN132" s="191" t="str">
        <f>IFERROR(IF(AND(AH131="Probabilidad",AH132="Probabilidad"),(AN131-(+AN131*AM132)),IF(AND(AH131="Impacto",AH132="Probabilidad"),(AN130-(+AN130*AM132)),IF(AH132="Impacto",AN131,""))),"")</f>
        <v/>
      </c>
      <c r="AO132" s="191" t="str">
        <f>IFERROR(IF(AND(AH131="Impacto",AH132="Impacto"),(AO131-(+AO131*AM132)),IF(AND(AH131="Probabilidad",AH132="Impacto"),(AO130-(+AO130*AM132)),IF(AH132="Probabilidad",AO131,""))),"")</f>
        <v/>
      </c>
      <c r="AP132" s="201"/>
      <c r="AQ132" s="201"/>
      <c r="AR132" s="201"/>
      <c r="AS132" s="561"/>
      <c r="AT132" s="561"/>
      <c r="AU132" s="567"/>
      <c r="AV132" s="561"/>
      <c r="AW132" s="561"/>
      <c r="AX132" s="567"/>
      <c r="AY132" s="567"/>
      <c r="AZ132" s="567"/>
      <c r="BA132" s="570"/>
      <c r="BB132" s="573"/>
      <c r="BC132" s="573"/>
      <c r="BD132" s="547"/>
      <c r="BE132" s="547"/>
      <c r="BF132" s="127"/>
    </row>
    <row r="133" spans="1:58" ht="15.75" hidden="1" customHeight="1" thickBot="1" x14ac:dyDescent="0.3">
      <c r="A133" s="646"/>
      <c r="B133" s="647"/>
      <c r="C133" s="648"/>
      <c r="D133" s="588"/>
      <c r="E133" s="589"/>
      <c r="F133" s="592"/>
      <c r="G133" s="574"/>
      <c r="H133" s="571"/>
      <c r="I133" s="595"/>
      <c r="J133" s="598"/>
      <c r="K133" s="601"/>
      <c r="L133" s="577"/>
      <c r="M133" s="580"/>
      <c r="N133" s="571"/>
      <c r="O133" s="581"/>
      <c r="P133" s="571"/>
      <c r="Q133" s="581"/>
      <c r="R133" s="571"/>
      <c r="S133" s="581"/>
      <c r="T133" s="585"/>
      <c r="U133" s="581"/>
      <c r="V133" s="581"/>
      <c r="W133" s="568"/>
      <c r="X133" s="194">
        <v>6</v>
      </c>
      <c r="Y133" s="195"/>
      <c r="Z133" s="195"/>
      <c r="AA133" s="195"/>
      <c r="AB133" s="195"/>
      <c r="AC133" s="195"/>
      <c r="AD133" s="195"/>
      <c r="AE133" s="177" t="str">
        <f t="shared" si="18"/>
        <v/>
      </c>
      <c r="AF133" s="202"/>
      <c r="AG133" s="203"/>
      <c r="AH133" s="204" t="str">
        <f t="shared" si="23"/>
        <v/>
      </c>
      <c r="AI133" s="202"/>
      <c r="AJ133" s="196" t="str">
        <f t="shared" si="24"/>
        <v/>
      </c>
      <c r="AK133" s="202"/>
      <c r="AL133" s="193" t="str">
        <f t="shared" si="25"/>
        <v/>
      </c>
      <c r="AM133" s="197" t="str">
        <f t="shared" si="26"/>
        <v/>
      </c>
      <c r="AN133" s="214" t="str">
        <f>IFERROR(IF(AND(AH132="Probabilidad",AH133="Probabilidad"),(AN132-(+AN132*AM133)),IF(AND(AH132="Impacto",AH133="Probabilidad"),(AN131-(+AN131*AM133)),IF(AH133="Impacto",AN132,""))),"")</f>
        <v/>
      </c>
      <c r="AO133" s="214" t="str">
        <f>IFERROR(IF(AND(AH132="Impacto",AH133="Impacto"),(AO132-(+AO132*AM133)),IF(AND(AH132="Probabilidad",AH133="Impacto"),(AO131-(+AO131*AM133)),IF(AH133="Probabilidad",AO132,""))),"")</f>
        <v/>
      </c>
      <c r="AP133" s="205"/>
      <c r="AQ133" s="205"/>
      <c r="AR133" s="205"/>
      <c r="AS133" s="582"/>
      <c r="AT133" s="582"/>
      <c r="AU133" s="568"/>
      <c r="AV133" s="582"/>
      <c r="AW133" s="582"/>
      <c r="AX133" s="568"/>
      <c r="AY133" s="568"/>
      <c r="AZ133" s="568"/>
      <c r="BA133" s="571"/>
      <c r="BB133" s="574"/>
      <c r="BC133" s="574"/>
      <c r="BD133" s="575"/>
      <c r="BE133" s="575"/>
      <c r="BF133" s="127"/>
    </row>
    <row r="134" spans="1:58" ht="15" hidden="1" customHeight="1" x14ac:dyDescent="0.25">
      <c r="A134" s="646"/>
      <c r="B134" s="647"/>
      <c r="C134" s="648"/>
      <c r="D134" s="586"/>
      <c r="E134" s="564"/>
      <c r="F134" s="590"/>
      <c r="G134" s="572"/>
      <c r="H134" s="569"/>
      <c r="I134" s="593" t="str">
        <f>IF(D134="","",IF(D134="RG",'Identificación RG-RF-RLA-FT'!#REF!,IF(H134="","",(CONCATENATE(H134," ",#REF!," ",G134," ",#REF!," ",#REF!," ",#REF!," ",#REF!)))))</f>
        <v/>
      </c>
      <c r="J134" s="596"/>
      <c r="K134" s="599" t="e">
        <f>CONCATENATE(" *",'Identificación RG-RF-RLA-FT'!#REF!," *",'Identificación RG-RF-RLA-FT'!#REF!," *",'Identificación RG-RF-RLA-FT'!#REF!)</f>
        <v>#REF!</v>
      </c>
      <c r="L134" s="544"/>
      <c r="M134" s="578"/>
      <c r="N134" s="569"/>
      <c r="O134" s="555" t="str">
        <f>IF(N134="Muy Alta",100%,IF(N134="Alta",80%,IF(N134="Media",60%,IF(N134="Baja",40%,IF(N134="Muy Baja",20%,"")))))</f>
        <v/>
      </c>
      <c r="P134" s="569"/>
      <c r="Q134" s="555" t="str">
        <f>IF(P134="Catastrófico",100%,IF(P134="Mayor",80%,IF(P134="Moderado",60%,IF(P134="Menor",40%,IF(P134="Leve",20%,"")))))</f>
        <v/>
      </c>
      <c r="R134" s="569"/>
      <c r="S134" s="555" t="str">
        <f>IF(R134="Catastrófico",100%,IF(R134="Mayor",80%,IF(R134="Moderado",60%,IF(R134="Menor",40%,IF(R134="Leve",20%,"")))))</f>
        <v/>
      </c>
      <c r="T134" s="583" t="str">
        <f>IF(U134=100%,"Catastrófico",IF(U134=80%,"Mayor",IF(U134=60%,"Moderado",IF(U134=40%,"Menor",IF(U134=20%,"Leve","")))))</f>
        <v/>
      </c>
      <c r="U134" s="555" t="str">
        <f>IF(AND(Q134="",S134=""),"",MAX(Q134,S134))</f>
        <v/>
      </c>
      <c r="V134" s="555" t="str">
        <f>CONCATENATE(N134,T134)</f>
        <v/>
      </c>
      <c r="W134" s="566" t="str">
        <f>IF(V134="Muy AltaLeve","Alto",IF(V134="Muy AltaMenor","Alto",IF(V134="Muy AltaModerado","Alto",IF(V134="Muy AltaMayor","Alto",IF(V134="Muy AltaCatastrófico","Extremo",IF(V134="AltaLeve","Moderado",IF(V134="AltaMenor","Moderado",IF(V134="AltaModerado","Alto",IF(V134="AltaMayor","Alto",IF(V134="AltaCatastrófico","Extremo",IF(V134="MediaLeve","Moderado",IF(V134="MediaMenor","Moderado",IF(V134="MediaModerado","Moderado",IF(V134="MediaMayor","Alto",IF(V134="MediaCatastrófico","Extremo",IF(V134="BajaLeve","Bajo",IF(V134="BajaMenor","Moderado",IF(V134="BajaModerado","Moderado",IF(V134="BajaMayor","Alto",IF(V134="BajaCatastrófico","Extremo",IF(V134="Muy BajaLeve","Bajo",IF(V134="Muy BajaMenor","Bajo",IF(V134="Muy BajaModerado","Moderado",IF(V134="Muy BajaMayor","Alto",IF(V134="Muy BajaCatastrófico","Extremo","")))))))))))))))))))))))))</f>
        <v/>
      </c>
      <c r="X134" s="176">
        <v>1</v>
      </c>
      <c r="Y134" s="176"/>
      <c r="Z134" s="176"/>
      <c r="AA134" s="176"/>
      <c r="AB134" s="176"/>
      <c r="AC134" s="176"/>
      <c r="AD134" s="176"/>
      <c r="AE134" s="177" t="str">
        <f t="shared" si="18"/>
        <v/>
      </c>
      <c r="AF134" s="178"/>
      <c r="AG134" s="179"/>
      <c r="AH134" s="180" t="str">
        <f t="shared" si="23"/>
        <v/>
      </c>
      <c r="AI134" s="178"/>
      <c r="AJ134" s="175" t="str">
        <f t="shared" si="24"/>
        <v/>
      </c>
      <c r="AK134" s="178"/>
      <c r="AL134" s="175" t="str">
        <f t="shared" si="25"/>
        <v/>
      </c>
      <c r="AM134" s="181" t="str">
        <f t="shared" si="26"/>
        <v/>
      </c>
      <c r="AN134" s="182" t="str">
        <f>IFERROR(IF(AH134="Probabilidad",(O134-(+O134*AM134)),IF(AH134="Impacto",O134,"")),"")</f>
        <v/>
      </c>
      <c r="AO134" s="182" t="str">
        <f>IFERROR(IF(AH134="Impacto",(U134-(+U134*AM134)),IF(AH134="Probabilidad",U134,"")),"")</f>
        <v/>
      </c>
      <c r="AP134" s="183"/>
      <c r="AQ134" s="183"/>
      <c r="AR134" s="183"/>
      <c r="AS134" s="560" t="str">
        <f>O134</f>
        <v/>
      </c>
      <c r="AT134" s="560" t="str">
        <f>IF(AN134="","",MIN(AN134:AN139))</f>
        <v/>
      </c>
      <c r="AU134" s="566" t="str">
        <f>IFERROR(IF(AT134="","",IF(AT134&lt;=0.2,"Muy Baja",IF(AT134&lt;=0.4,"Baja",IF(AT134&lt;=0.6,"Media",IF(AT134&lt;=0.8,"Alta","Muy Alta"))))),"")</f>
        <v/>
      </c>
      <c r="AV134" s="560" t="str">
        <f>U134</f>
        <v/>
      </c>
      <c r="AW134" s="560" t="str">
        <f>IF(AO134="","",MIN(AO134:AO139))</f>
        <v/>
      </c>
      <c r="AX134" s="566" t="str">
        <f>IFERROR(IF(AW134="","",IF(AW134&lt;=0.2,"Leve",IF(AW134&lt;=0.4,"Menor",IF(AW134&lt;=0.6,"Moderado",IF(AW134&lt;=0.8,"Mayor","Catastrófico"))))),"")</f>
        <v/>
      </c>
      <c r="AY134" s="566" t="str">
        <f>W134</f>
        <v/>
      </c>
      <c r="AZ134" s="566" t="str">
        <f>IFERROR(IF(OR(AND(AU134="Muy Baja",AX134="Leve"),AND(AU134="Muy Baja",AX134="Menor"),AND(AU134="Baja",AX134="Leve")),"Bajo",IF(OR(AND(AU134="Muy baja",AX134="Moderado"),AND(AU134="Baja",AX134="Menor"),AND(AU134="Baja",AX134="Moderado"),AND(AU134="Media",AX134="Leve"),AND(AU134="Media",AX134="Menor"),AND(AU134="Media",AX134="Moderado"),AND(AU134="Alta",AX134="Leve"),AND(AU134="Alta",AX134="Menor")),"Moderado",IF(OR(AND(AU134="Muy Baja",AX134="Mayor"),AND(AU134="Baja",AX134="Mayor"),AND(AU134="Media",AX134="Mayor"),AND(AU134="Alta",AX134="Moderado"),AND(AU134="Alta",AX134="Mayor"),AND(AU134="Muy Alta",AX134="Leve"),AND(AU134="Muy Alta",AX134="Menor"),AND(AU134="Muy Alta",AX134="Moderado"),AND(AU134="Muy Alta",AX134="Mayor")),"Alto",IF(OR(AND(AU134="Muy Baja",AX134="Catastrófico"),AND(AU134="Baja",AX134="Catastrófico"),AND(AU134="Media",AX134="Catastrófico"),AND(AU134="Alta",AX134="Catastrófico"),AND(AU134="Muy Alta",AX134="Catastrófico")),"Extremo","")))),"")</f>
        <v/>
      </c>
      <c r="BA134" s="569"/>
      <c r="BB134" s="572"/>
      <c r="BC134" s="572"/>
      <c r="BD134" s="546"/>
      <c r="BE134" s="546"/>
      <c r="BF134" s="127"/>
    </row>
    <row r="135" spans="1:58" ht="15" hidden="1" customHeight="1" x14ac:dyDescent="0.25">
      <c r="A135" s="646"/>
      <c r="B135" s="647"/>
      <c r="C135" s="648"/>
      <c r="D135" s="587"/>
      <c r="E135" s="565"/>
      <c r="F135" s="591"/>
      <c r="G135" s="573"/>
      <c r="H135" s="570"/>
      <c r="I135" s="594"/>
      <c r="J135" s="597"/>
      <c r="K135" s="600"/>
      <c r="L135" s="576"/>
      <c r="M135" s="579"/>
      <c r="N135" s="570"/>
      <c r="O135" s="556"/>
      <c r="P135" s="570"/>
      <c r="Q135" s="556"/>
      <c r="R135" s="570"/>
      <c r="S135" s="556"/>
      <c r="T135" s="584"/>
      <c r="U135" s="556"/>
      <c r="V135" s="556"/>
      <c r="W135" s="567"/>
      <c r="X135" s="185">
        <v>2</v>
      </c>
      <c r="Y135" s="192"/>
      <c r="Z135" s="192"/>
      <c r="AA135" s="192"/>
      <c r="AB135" s="192"/>
      <c r="AC135" s="192"/>
      <c r="AD135" s="192"/>
      <c r="AE135" s="177" t="str">
        <f t="shared" si="18"/>
        <v/>
      </c>
      <c r="AF135" s="200"/>
      <c r="AG135" s="199"/>
      <c r="AH135" s="187" t="str">
        <f t="shared" si="23"/>
        <v/>
      </c>
      <c r="AI135" s="200"/>
      <c r="AJ135" s="189" t="str">
        <f t="shared" si="24"/>
        <v/>
      </c>
      <c r="AK135" s="200"/>
      <c r="AL135" s="184" t="str">
        <f t="shared" si="25"/>
        <v/>
      </c>
      <c r="AM135" s="190" t="str">
        <f t="shared" si="26"/>
        <v/>
      </c>
      <c r="AN135" s="191" t="str">
        <f>IFERROR(IF(AND(AH134="Probabilidad",AH135="Probabilidad"),(AN134-(+AN134*AM135)),IF(AH135="Probabilidad",(O134-(+O134*AM135)),IF(AH135="Impacto",AN134,""))),"")</f>
        <v/>
      </c>
      <c r="AO135" s="191" t="str">
        <f>IFERROR(IF(AND(AH134="Impacto",AH135="Impacto"),(AO134-(+AO134*AM135)),IF(AH135="Impacto",(U134-(U134*AM135)),IF(AH135="Probabilidad",AO134,""))),"")</f>
        <v/>
      </c>
      <c r="AP135" s="201"/>
      <c r="AQ135" s="201"/>
      <c r="AR135" s="201"/>
      <c r="AS135" s="561"/>
      <c r="AT135" s="561"/>
      <c r="AU135" s="567"/>
      <c r="AV135" s="561"/>
      <c r="AW135" s="561"/>
      <c r="AX135" s="567"/>
      <c r="AY135" s="567"/>
      <c r="AZ135" s="567"/>
      <c r="BA135" s="570"/>
      <c r="BB135" s="573"/>
      <c r="BC135" s="573"/>
      <c r="BD135" s="547"/>
      <c r="BE135" s="547"/>
      <c r="BF135" s="127"/>
    </row>
    <row r="136" spans="1:58" ht="15" hidden="1" customHeight="1" x14ac:dyDescent="0.25">
      <c r="A136" s="646"/>
      <c r="B136" s="647"/>
      <c r="C136" s="648"/>
      <c r="D136" s="587"/>
      <c r="E136" s="565"/>
      <c r="F136" s="591"/>
      <c r="G136" s="573"/>
      <c r="H136" s="570"/>
      <c r="I136" s="594"/>
      <c r="J136" s="597"/>
      <c r="K136" s="600"/>
      <c r="L136" s="576"/>
      <c r="M136" s="579"/>
      <c r="N136" s="570"/>
      <c r="O136" s="556"/>
      <c r="P136" s="570"/>
      <c r="Q136" s="556"/>
      <c r="R136" s="570"/>
      <c r="S136" s="556"/>
      <c r="T136" s="584"/>
      <c r="U136" s="556"/>
      <c r="V136" s="556"/>
      <c r="W136" s="567"/>
      <c r="X136" s="185">
        <v>3</v>
      </c>
      <c r="Y136" s="192"/>
      <c r="Z136" s="192"/>
      <c r="AA136" s="192"/>
      <c r="AB136" s="192"/>
      <c r="AC136" s="192"/>
      <c r="AD136" s="192"/>
      <c r="AE136" s="177" t="str">
        <f t="shared" si="18"/>
        <v/>
      </c>
      <c r="AF136" s="200"/>
      <c r="AG136" s="199"/>
      <c r="AH136" s="187" t="str">
        <f t="shared" si="23"/>
        <v/>
      </c>
      <c r="AI136" s="200"/>
      <c r="AJ136" s="189" t="str">
        <f t="shared" si="24"/>
        <v/>
      </c>
      <c r="AK136" s="200"/>
      <c r="AL136" s="184" t="str">
        <f t="shared" si="25"/>
        <v/>
      </c>
      <c r="AM136" s="190" t="str">
        <f t="shared" si="26"/>
        <v/>
      </c>
      <c r="AN136" s="191" t="str">
        <f>IFERROR(IF(AND(AH135="Probabilidad",AH136="Probabilidad"),(AN135-(+AN135*AM136)),IF(AND(AH135="Impacto",AH136="Probabilidad"),(AN134-(+AN134*AM136)),IF(AH136="Impacto",AN135,""))),"")</f>
        <v/>
      </c>
      <c r="AO136" s="191" t="str">
        <f>IFERROR(IF(AND(AH135="Impacto",AH136="Impacto"),(AO135-(+AO135*AM136)),IF(AND(AH135="Probabilidad",AH136="Impacto"),(AO134-(+AO134*AM136)),IF(AH136="Probabilidad",AO135,""))),"")</f>
        <v/>
      </c>
      <c r="AP136" s="201"/>
      <c r="AQ136" s="201"/>
      <c r="AR136" s="201"/>
      <c r="AS136" s="561"/>
      <c r="AT136" s="561"/>
      <c r="AU136" s="567"/>
      <c r="AV136" s="561"/>
      <c r="AW136" s="561"/>
      <c r="AX136" s="567"/>
      <c r="AY136" s="567"/>
      <c r="AZ136" s="567"/>
      <c r="BA136" s="570"/>
      <c r="BB136" s="573"/>
      <c r="BC136" s="573"/>
      <c r="BD136" s="547"/>
      <c r="BE136" s="547"/>
      <c r="BF136" s="127"/>
    </row>
    <row r="137" spans="1:58" ht="15" hidden="1" customHeight="1" x14ac:dyDescent="0.25">
      <c r="A137" s="646"/>
      <c r="B137" s="647"/>
      <c r="C137" s="648"/>
      <c r="D137" s="587"/>
      <c r="E137" s="565"/>
      <c r="F137" s="591"/>
      <c r="G137" s="573"/>
      <c r="H137" s="570"/>
      <c r="I137" s="594"/>
      <c r="J137" s="597"/>
      <c r="K137" s="600"/>
      <c r="L137" s="576"/>
      <c r="M137" s="579"/>
      <c r="N137" s="570"/>
      <c r="O137" s="556"/>
      <c r="P137" s="570"/>
      <c r="Q137" s="556"/>
      <c r="R137" s="570"/>
      <c r="S137" s="556"/>
      <c r="T137" s="584"/>
      <c r="U137" s="556"/>
      <c r="V137" s="556"/>
      <c r="W137" s="567"/>
      <c r="X137" s="185">
        <v>4</v>
      </c>
      <c r="Y137" s="192"/>
      <c r="Z137" s="192"/>
      <c r="AA137" s="192"/>
      <c r="AB137" s="192"/>
      <c r="AC137" s="192"/>
      <c r="AD137" s="192"/>
      <c r="AE137" s="177" t="str">
        <f t="shared" si="18"/>
        <v/>
      </c>
      <c r="AF137" s="200"/>
      <c r="AG137" s="199"/>
      <c r="AH137" s="187" t="str">
        <f t="shared" si="23"/>
        <v/>
      </c>
      <c r="AI137" s="200"/>
      <c r="AJ137" s="189" t="str">
        <f t="shared" si="24"/>
        <v/>
      </c>
      <c r="AK137" s="200"/>
      <c r="AL137" s="184" t="str">
        <f t="shared" si="25"/>
        <v/>
      </c>
      <c r="AM137" s="190" t="str">
        <f t="shared" si="26"/>
        <v/>
      </c>
      <c r="AN137" s="191" t="str">
        <f>IFERROR(IF(AND(AH136="Probabilidad",AH137="Probabilidad"),(AN136-(+AN136*AM137)),IF(AND(AH136="Impacto",AH137="Probabilidad"),(AN135-(+AN135*AM137)),IF(AH137="Impacto",AN136,""))),"")</f>
        <v/>
      </c>
      <c r="AO137" s="191" t="str">
        <f>IFERROR(IF(AND(AH136="Impacto",AH137="Impacto"),(AO136-(+AO136*AM137)),IF(AND(AH136="Probabilidad",AH137="Impacto"),(AO135-(+AO135*AM137)),IF(AH137="Probabilidad",AO136,""))),"")</f>
        <v/>
      </c>
      <c r="AP137" s="201"/>
      <c r="AQ137" s="201"/>
      <c r="AR137" s="201"/>
      <c r="AS137" s="561"/>
      <c r="AT137" s="561"/>
      <c r="AU137" s="567"/>
      <c r="AV137" s="561"/>
      <c r="AW137" s="561"/>
      <c r="AX137" s="567"/>
      <c r="AY137" s="567"/>
      <c r="AZ137" s="567"/>
      <c r="BA137" s="570"/>
      <c r="BB137" s="573"/>
      <c r="BC137" s="573"/>
      <c r="BD137" s="547"/>
      <c r="BE137" s="547"/>
      <c r="BF137" s="127"/>
    </row>
    <row r="138" spans="1:58" ht="15" hidden="1" customHeight="1" x14ac:dyDescent="0.25">
      <c r="A138" s="646"/>
      <c r="B138" s="647"/>
      <c r="C138" s="648"/>
      <c r="D138" s="587"/>
      <c r="E138" s="565"/>
      <c r="F138" s="591"/>
      <c r="G138" s="573"/>
      <c r="H138" s="570"/>
      <c r="I138" s="594"/>
      <c r="J138" s="597"/>
      <c r="K138" s="600"/>
      <c r="L138" s="576"/>
      <c r="M138" s="579"/>
      <c r="N138" s="570"/>
      <c r="O138" s="556"/>
      <c r="P138" s="570"/>
      <c r="Q138" s="556"/>
      <c r="R138" s="570"/>
      <c r="S138" s="556"/>
      <c r="T138" s="584"/>
      <c r="U138" s="556"/>
      <c r="V138" s="556"/>
      <c r="W138" s="567"/>
      <c r="X138" s="185">
        <v>5</v>
      </c>
      <c r="Y138" s="192"/>
      <c r="Z138" s="192"/>
      <c r="AA138" s="192"/>
      <c r="AB138" s="192"/>
      <c r="AC138" s="192"/>
      <c r="AD138" s="192"/>
      <c r="AE138" s="177" t="str">
        <f t="shared" si="18"/>
        <v/>
      </c>
      <c r="AF138" s="200"/>
      <c r="AG138" s="199"/>
      <c r="AH138" s="187" t="str">
        <f t="shared" si="23"/>
        <v/>
      </c>
      <c r="AI138" s="200"/>
      <c r="AJ138" s="189" t="str">
        <f t="shared" si="24"/>
        <v/>
      </c>
      <c r="AK138" s="200"/>
      <c r="AL138" s="184" t="str">
        <f t="shared" si="25"/>
        <v/>
      </c>
      <c r="AM138" s="190" t="str">
        <f t="shared" si="26"/>
        <v/>
      </c>
      <c r="AN138" s="191" t="str">
        <f>IFERROR(IF(AND(AH137="Probabilidad",AH138="Probabilidad"),(AN137-(+AN137*AM138)),IF(AND(AH137="Impacto",AH138="Probabilidad"),(AN136-(+AN136*AM138)),IF(AH138="Impacto",AN137,""))),"")</f>
        <v/>
      </c>
      <c r="AO138" s="191" t="str">
        <f>IFERROR(IF(AND(AH137="Impacto",AH138="Impacto"),(AO137-(+AO137*AM138)),IF(AND(AH137="Probabilidad",AH138="Impacto"),(AO136-(+AO136*AM138)),IF(AH138="Probabilidad",AO137,""))),"")</f>
        <v/>
      </c>
      <c r="AP138" s="201"/>
      <c r="AQ138" s="201"/>
      <c r="AR138" s="201"/>
      <c r="AS138" s="561"/>
      <c r="AT138" s="561"/>
      <c r="AU138" s="567"/>
      <c r="AV138" s="561"/>
      <c r="AW138" s="561"/>
      <c r="AX138" s="567"/>
      <c r="AY138" s="567"/>
      <c r="AZ138" s="567"/>
      <c r="BA138" s="570"/>
      <c r="BB138" s="573"/>
      <c r="BC138" s="573"/>
      <c r="BD138" s="547"/>
      <c r="BE138" s="547"/>
      <c r="BF138" s="127"/>
    </row>
    <row r="139" spans="1:58" ht="49.5" hidden="1" customHeight="1" thickBot="1" x14ac:dyDescent="0.3">
      <c r="A139" s="646"/>
      <c r="B139" s="647"/>
      <c r="C139" s="648"/>
      <c r="D139" s="588"/>
      <c r="E139" s="589"/>
      <c r="F139" s="592"/>
      <c r="G139" s="574"/>
      <c r="H139" s="571"/>
      <c r="I139" s="595"/>
      <c r="J139" s="598"/>
      <c r="K139" s="601"/>
      <c r="L139" s="577"/>
      <c r="M139" s="580"/>
      <c r="N139" s="571"/>
      <c r="O139" s="581"/>
      <c r="P139" s="571"/>
      <c r="Q139" s="581"/>
      <c r="R139" s="571"/>
      <c r="S139" s="581"/>
      <c r="T139" s="585"/>
      <c r="U139" s="581"/>
      <c r="V139" s="581"/>
      <c r="W139" s="568"/>
      <c r="X139" s="194">
        <v>6</v>
      </c>
      <c r="Y139" s="195"/>
      <c r="Z139" s="195"/>
      <c r="AA139" s="195"/>
      <c r="AB139" s="195"/>
      <c r="AC139" s="195"/>
      <c r="AD139" s="195"/>
      <c r="AE139" s="203"/>
      <c r="AF139" s="202"/>
      <c r="AG139" s="203"/>
      <c r="AH139" s="204" t="str">
        <f t="shared" si="23"/>
        <v/>
      </c>
      <c r="AI139" s="202"/>
      <c r="AJ139" s="196" t="str">
        <f t="shared" si="24"/>
        <v/>
      </c>
      <c r="AK139" s="202"/>
      <c r="AL139" s="193" t="str">
        <f t="shared" si="25"/>
        <v/>
      </c>
      <c r="AM139" s="197" t="str">
        <f t="shared" si="26"/>
        <v/>
      </c>
      <c r="AN139" s="214" t="str">
        <f>IFERROR(IF(AND(AH138="Probabilidad",AH139="Probabilidad"),(AN138-(+AN138*AM139)),IF(AND(AH138="Impacto",AH139="Probabilidad"),(AN137-(+AN137*AM139)),IF(AH139="Impacto",AN138,""))),"")</f>
        <v/>
      </c>
      <c r="AO139" s="214" t="str">
        <f>IFERROR(IF(AND(AH138="Impacto",AH139="Impacto"),(AO138-(+AO138*AM139)),IF(AND(AH138="Probabilidad",AH139="Impacto"),(AO137-(+AO137*AM139)),IF(AH139="Probabilidad",AO138,""))),"")</f>
        <v/>
      </c>
      <c r="AP139" s="205"/>
      <c r="AQ139" s="205"/>
      <c r="AR139" s="205"/>
      <c r="AS139" s="582"/>
      <c r="AT139" s="582"/>
      <c r="AU139" s="568"/>
      <c r="AV139" s="582"/>
      <c r="AW139" s="582"/>
      <c r="AX139" s="568"/>
      <c r="AY139" s="568"/>
      <c r="AZ139" s="568"/>
      <c r="BA139" s="571"/>
      <c r="BB139" s="574"/>
      <c r="BC139" s="574"/>
      <c r="BD139" s="575"/>
      <c r="BE139" s="575"/>
      <c r="BF139" s="127"/>
    </row>
    <row r="140" spans="1:58" x14ac:dyDescent="0.25">
      <c r="A140" s="127"/>
      <c r="B140" s="127"/>
      <c r="C140" s="127"/>
      <c r="D140" s="127"/>
      <c r="E140" s="127"/>
      <c r="F140" s="127"/>
      <c r="G140" s="127"/>
      <c r="H140" s="127"/>
      <c r="I140" s="127"/>
      <c r="J140" s="127"/>
      <c r="K140" s="127"/>
      <c r="L140" s="127"/>
      <c r="M140" s="127"/>
      <c r="N140" s="149"/>
      <c r="O140" s="149"/>
      <c r="P140" s="127"/>
      <c r="Q140" s="127"/>
      <c r="R140" s="127"/>
      <c r="S140" s="127"/>
      <c r="T140" s="149"/>
      <c r="U140" s="149"/>
      <c r="V140" s="127"/>
      <c r="W140" s="150"/>
      <c r="X140" s="127"/>
      <c r="Y140" s="127"/>
      <c r="Z140" s="127"/>
      <c r="AA140" s="127"/>
      <c r="AB140" s="127"/>
      <c r="AC140" s="127"/>
      <c r="AD140" s="127"/>
      <c r="AE140" s="127"/>
      <c r="AF140" s="127"/>
      <c r="AG140" s="127"/>
      <c r="AH140" s="127"/>
      <c r="AI140" s="149"/>
      <c r="AJ140" s="149"/>
      <c r="AK140" s="149"/>
      <c r="AL140" s="149"/>
      <c r="AM140" s="149"/>
      <c r="AN140" s="149"/>
      <c r="AO140" s="149"/>
      <c r="AP140" s="127"/>
      <c r="AQ140" s="127"/>
      <c r="AR140" s="127"/>
      <c r="AS140" s="127"/>
      <c r="AT140" s="127"/>
      <c r="AU140" s="127"/>
      <c r="AV140" s="127"/>
      <c r="AW140" s="127"/>
      <c r="AX140" s="127"/>
      <c r="AY140" s="127"/>
      <c r="AZ140" s="127"/>
      <c r="BA140" s="127"/>
      <c r="BB140" s="127"/>
      <c r="BC140" s="127"/>
      <c r="BD140" s="127"/>
      <c r="BE140" s="127"/>
      <c r="BF140" s="127"/>
    </row>
    <row r="141" spans="1:58" x14ac:dyDescent="0.25">
      <c r="AE141" s="28"/>
      <c r="AG141" s="28"/>
    </row>
  </sheetData>
  <dataConsolidate/>
  <mergeCells count="797">
    <mergeCell ref="BC16:BC17"/>
    <mergeCell ref="BD134:BD139"/>
    <mergeCell ref="BD11:BD12"/>
    <mergeCell ref="BD16:BD17"/>
    <mergeCell ref="BD18:BD19"/>
    <mergeCell ref="BD20:BD25"/>
    <mergeCell ref="BD26:BD31"/>
    <mergeCell ref="BD32:BD37"/>
    <mergeCell ref="BD38:BD43"/>
    <mergeCell ref="BD44:BD49"/>
    <mergeCell ref="BD50:BD55"/>
    <mergeCell ref="BD56:BD61"/>
    <mergeCell ref="BD110:BD115"/>
    <mergeCell ref="BD116:BD121"/>
    <mergeCell ref="BD122:BD127"/>
    <mergeCell ref="BD128:BD133"/>
    <mergeCell ref="BD86:BD91"/>
    <mergeCell ref="BD92:BD97"/>
    <mergeCell ref="BD98:BD103"/>
    <mergeCell ref="BD104:BD109"/>
    <mergeCell ref="BD68:BD73"/>
    <mergeCell ref="BD74:BD79"/>
    <mergeCell ref="BD80:BD85"/>
    <mergeCell ref="BC20:BC25"/>
    <mergeCell ref="A8:A10"/>
    <mergeCell ref="B8:B10"/>
    <mergeCell ref="C8:C10"/>
    <mergeCell ref="D10:F10"/>
    <mergeCell ref="A6:BF6"/>
    <mergeCell ref="H16:H17"/>
    <mergeCell ref="J16:J17"/>
    <mergeCell ref="J18:J19"/>
    <mergeCell ref="W16:W17"/>
    <mergeCell ref="V16:V17"/>
    <mergeCell ref="V18:V19"/>
    <mergeCell ref="AS16:AS17"/>
    <mergeCell ref="D16:D17"/>
    <mergeCell ref="G16:G17"/>
    <mergeCell ref="I16:I17"/>
    <mergeCell ref="A11:A139"/>
    <mergeCell ref="B11:B139"/>
    <mergeCell ref="C11:C139"/>
    <mergeCell ref="F11:F12"/>
    <mergeCell ref="F16:F17"/>
    <mergeCell ref="F18:F19"/>
    <mergeCell ref="H18:H19"/>
    <mergeCell ref="E16:E17"/>
    <mergeCell ref="F20:F25"/>
    <mergeCell ref="D56:D61"/>
    <mergeCell ref="E56:E61"/>
    <mergeCell ref="D11:D12"/>
    <mergeCell ref="G11:G12"/>
    <mergeCell ref="I11:I12"/>
    <mergeCell ref="AS18:AS19"/>
    <mergeCell ref="BC18:BC19"/>
    <mergeCell ref="BE18:BE19"/>
    <mergeCell ref="AT18:AT19"/>
    <mergeCell ref="AW18:AW19"/>
    <mergeCell ref="D18:D19"/>
    <mergeCell ref="Q18:Q19"/>
    <mergeCell ref="R18:R19"/>
    <mergeCell ref="S18:S19"/>
    <mergeCell ref="T18:T19"/>
    <mergeCell ref="U18:U19"/>
    <mergeCell ref="W18:W19"/>
    <mergeCell ref="L18:L19"/>
    <mergeCell ref="M18:M19"/>
    <mergeCell ref="N18:N19"/>
    <mergeCell ref="AX18:AX19"/>
    <mergeCell ref="BB18:BB19"/>
    <mergeCell ref="O18:O19"/>
    <mergeCell ref="P18:P19"/>
    <mergeCell ref="E18:E19"/>
    <mergeCell ref="AZ18:AZ19"/>
    <mergeCell ref="BB16:BB17"/>
    <mergeCell ref="L16:L17"/>
    <mergeCell ref="M16:M17"/>
    <mergeCell ref="N16:N17"/>
    <mergeCell ref="O16:O17"/>
    <mergeCell ref="P16:P17"/>
    <mergeCell ref="Q16:Q17"/>
    <mergeCell ref="AX16:AX17"/>
    <mergeCell ref="U16:U17"/>
    <mergeCell ref="K16:K17"/>
    <mergeCell ref="K18:K19"/>
    <mergeCell ref="G18:G19"/>
    <mergeCell ref="I18:I19"/>
    <mergeCell ref="AU16:AU17"/>
    <mergeCell ref="AU18:AU19"/>
    <mergeCell ref="AT16:AT17"/>
    <mergeCell ref="AY18:AY19"/>
    <mergeCell ref="R16:R17"/>
    <mergeCell ref="S16:S17"/>
    <mergeCell ref="T16:T17"/>
    <mergeCell ref="BA18:BA19"/>
    <mergeCell ref="AV18:AV19"/>
    <mergeCell ref="AS8:BA8"/>
    <mergeCell ref="P9:U9"/>
    <mergeCell ref="D8:M8"/>
    <mergeCell ref="N8:W8"/>
    <mergeCell ref="AS9:AU9"/>
    <mergeCell ref="AV9:AX9"/>
    <mergeCell ref="BB8:BE9"/>
    <mergeCell ref="BE16:BE17"/>
    <mergeCell ref="AV16:AV17"/>
    <mergeCell ref="AY16:AY17"/>
    <mergeCell ref="AZ16:AZ17"/>
    <mergeCell ref="BA16:BA17"/>
    <mergeCell ref="K11:K12"/>
    <mergeCell ref="AX11:AX12"/>
    <mergeCell ref="N11:N12"/>
    <mergeCell ref="O11:O12"/>
    <mergeCell ref="AS11:AS12"/>
    <mergeCell ref="AZ11:AZ12"/>
    <mergeCell ref="BA11:BA12"/>
    <mergeCell ref="BB11:BB12"/>
    <mergeCell ref="AY11:AY12"/>
    <mergeCell ref="AT10:AU10"/>
    <mergeCell ref="J11:J12"/>
    <mergeCell ref="N10:O10"/>
    <mergeCell ref="T11:T12"/>
    <mergeCell ref="W11:W12"/>
    <mergeCell ref="AT11:AT12"/>
    <mergeCell ref="AW11:AW12"/>
    <mergeCell ref="P11:P12"/>
    <mergeCell ref="L11:L12"/>
    <mergeCell ref="M11:M12"/>
    <mergeCell ref="H11:H12"/>
    <mergeCell ref="L9:M9"/>
    <mergeCell ref="N9:O9"/>
    <mergeCell ref="AU11:AU12"/>
    <mergeCell ref="K20:K25"/>
    <mergeCell ref="L20:L25"/>
    <mergeCell ref="M20:M25"/>
    <mergeCell ref="N20:N25"/>
    <mergeCell ref="O20:O25"/>
    <mergeCell ref="P20:P25"/>
    <mergeCell ref="Q20:Q25"/>
    <mergeCell ref="P10:Q10"/>
    <mergeCell ref="R10:S10"/>
    <mergeCell ref="Q11:Q12"/>
    <mergeCell ref="R11:R12"/>
    <mergeCell ref="S11:S12"/>
    <mergeCell ref="BE20:BE25"/>
    <mergeCell ref="AV20:AV25"/>
    <mergeCell ref="BB20:BB25"/>
    <mergeCell ref="R20:R25"/>
    <mergeCell ref="S20:S25"/>
    <mergeCell ref="T20:T25"/>
    <mergeCell ref="U20:U25"/>
    <mergeCell ref="V20:V25"/>
    <mergeCell ref="W20:W25"/>
    <mergeCell ref="AS20:AS25"/>
    <mergeCell ref="AT20:AT25"/>
    <mergeCell ref="AU20:AU25"/>
    <mergeCell ref="AX20:AX25"/>
    <mergeCell ref="AY20:AY25"/>
    <mergeCell ref="AZ20:AZ25"/>
    <mergeCell ref="BA20:BA25"/>
    <mergeCell ref="AW20:AW25"/>
    <mergeCell ref="D20:D25"/>
    <mergeCell ref="J20:J25"/>
    <mergeCell ref="E20:E25"/>
    <mergeCell ref="D26:D31"/>
    <mergeCell ref="E26:E31"/>
    <mergeCell ref="F26:F31"/>
    <mergeCell ref="G26:G31"/>
    <mergeCell ref="H26:H31"/>
    <mergeCell ref="I26:I31"/>
    <mergeCell ref="J26:J31"/>
    <mergeCell ref="G20:G25"/>
    <mergeCell ref="H20:H25"/>
    <mergeCell ref="I20:I25"/>
    <mergeCell ref="AZ26:AZ31"/>
    <mergeCell ref="BA26:BA31"/>
    <mergeCell ref="BB26:BB31"/>
    <mergeCell ref="BC26:BC31"/>
    <mergeCell ref="N38:N43"/>
    <mergeCell ref="O38:O43"/>
    <mergeCell ref="AW32:AW37"/>
    <mergeCell ref="AX32:AX37"/>
    <mergeCell ref="R32:R37"/>
    <mergeCell ref="S32:S37"/>
    <mergeCell ref="T32:T37"/>
    <mergeCell ref="U32:U37"/>
    <mergeCell ref="V32:V37"/>
    <mergeCell ref="W32:W37"/>
    <mergeCell ref="U26:U31"/>
    <mergeCell ref="V26:V31"/>
    <mergeCell ref="W26:W31"/>
    <mergeCell ref="AS26:AS31"/>
    <mergeCell ref="AT26:AT31"/>
    <mergeCell ref="N26:N31"/>
    <mergeCell ref="O26:O31"/>
    <mergeCell ref="P26:P31"/>
    <mergeCell ref="Q26:Q31"/>
    <mergeCell ref="R26:R31"/>
    <mergeCell ref="E44:E49"/>
    <mergeCell ref="F44:F49"/>
    <mergeCell ref="G44:G49"/>
    <mergeCell ref="H44:H49"/>
    <mergeCell ref="I44:I49"/>
    <mergeCell ref="M26:M31"/>
    <mergeCell ref="K26:K31"/>
    <mergeCell ref="L26:L31"/>
    <mergeCell ref="H38:H43"/>
    <mergeCell ref="I38:I43"/>
    <mergeCell ref="J38:J43"/>
    <mergeCell ref="K38:K43"/>
    <mergeCell ref="L38:L43"/>
    <mergeCell ref="M38:M43"/>
    <mergeCell ref="K44:K49"/>
    <mergeCell ref="L44:L49"/>
    <mergeCell ref="J44:J49"/>
    <mergeCell ref="M44:M49"/>
    <mergeCell ref="BE26:BE31"/>
    <mergeCell ref="K32:K37"/>
    <mergeCell ref="L32:L37"/>
    <mergeCell ref="M32:M37"/>
    <mergeCell ref="N32:N37"/>
    <mergeCell ref="O32:O37"/>
    <mergeCell ref="P32:P37"/>
    <mergeCell ref="Q32:Q37"/>
    <mergeCell ref="AS32:AS37"/>
    <mergeCell ref="AT32:AT37"/>
    <mergeCell ref="AU32:AU37"/>
    <mergeCell ref="S26:S31"/>
    <mergeCell ref="T26:T31"/>
    <mergeCell ref="BC32:BC37"/>
    <mergeCell ref="BE32:BE37"/>
    <mergeCell ref="AY32:AY37"/>
    <mergeCell ref="AZ32:AZ37"/>
    <mergeCell ref="BA32:BA37"/>
    <mergeCell ref="BB32:BB37"/>
    <mergeCell ref="AY26:AY31"/>
    <mergeCell ref="AV26:AV31"/>
    <mergeCell ref="AW26:AW31"/>
    <mergeCell ref="AX26:AX31"/>
    <mergeCell ref="AV32:AV37"/>
    <mergeCell ref="D44:D49"/>
    <mergeCell ref="N44:N49"/>
    <mergeCell ref="O44:O49"/>
    <mergeCell ref="P44:P49"/>
    <mergeCell ref="Q44:Q49"/>
    <mergeCell ref="AU26:AU31"/>
    <mergeCell ref="BA44:BA49"/>
    <mergeCell ref="BB44:BB49"/>
    <mergeCell ref="AY38:AY43"/>
    <mergeCell ref="AZ38:AZ43"/>
    <mergeCell ref="BA38:BA43"/>
    <mergeCell ref="BB38:BB43"/>
    <mergeCell ref="R44:R49"/>
    <mergeCell ref="D32:D37"/>
    <mergeCell ref="E32:E37"/>
    <mergeCell ref="F32:F37"/>
    <mergeCell ref="G32:G37"/>
    <mergeCell ref="H32:H37"/>
    <mergeCell ref="I32:I37"/>
    <mergeCell ref="J32:J37"/>
    <mergeCell ref="D38:D43"/>
    <mergeCell ref="E38:E43"/>
    <mergeCell ref="F38:F43"/>
    <mergeCell ref="G38:G43"/>
    <mergeCell ref="P38:P43"/>
    <mergeCell ref="Q38:Q43"/>
    <mergeCell ref="R38:R43"/>
    <mergeCell ref="AZ44:AZ49"/>
    <mergeCell ref="AW38:AW43"/>
    <mergeCell ref="AX38:AX43"/>
    <mergeCell ref="S38:S43"/>
    <mergeCell ref="T38:T43"/>
    <mergeCell ref="AS38:AS43"/>
    <mergeCell ref="AT38:AT43"/>
    <mergeCell ref="AU38:AU43"/>
    <mergeCell ref="AV38:AV43"/>
    <mergeCell ref="BE44:BE49"/>
    <mergeCell ref="AV44:AV49"/>
    <mergeCell ref="AW44:AW49"/>
    <mergeCell ref="AX44:AX49"/>
    <mergeCell ref="AY44:AY49"/>
    <mergeCell ref="BC44:BC49"/>
    <mergeCell ref="AS44:AS49"/>
    <mergeCell ref="AT44:AT49"/>
    <mergeCell ref="S44:S49"/>
    <mergeCell ref="T44:T49"/>
    <mergeCell ref="U44:U49"/>
    <mergeCell ref="V44:V49"/>
    <mergeCell ref="W44:W49"/>
    <mergeCell ref="AU44:AU49"/>
    <mergeCell ref="BC38:BC43"/>
    <mergeCell ref="BE38:BE43"/>
    <mergeCell ref="U38:U43"/>
    <mergeCell ref="V38:V43"/>
    <mergeCell ref="W38:W43"/>
    <mergeCell ref="D50:D55"/>
    <mergeCell ref="E50:E55"/>
    <mergeCell ref="F50:F55"/>
    <mergeCell ref="G50:G55"/>
    <mergeCell ref="H50:H55"/>
    <mergeCell ref="I50:I55"/>
    <mergeCell ref="J50:J55"/>
    <mergeCell ref="K50:K55"/>
    <mergeCell ref="L50:L55"/>
    <mergeCell ref="M50:M55"/>
    <mergeCell ref="N50:N55"/>
    <mergeCell ref="O50:O55"/>
    <mergeCell ref="P50:P55"/>
    <mergeCell ref="Q50:Q55"/>
    <mergeCell ref="BC50:BC55"/>
    <mergeCell ref="BE50:BE55"/>
    <mergeCell ref="AV50:AV55"/>
    <mergeCell ref="AX50:AX55"/>
    <mergeCell ref="AY50:AY55"/>
    <mergeCell ref="AZ50:AZ55"/>
    <mergeCell ref="BA50:BA55"/>
    <mergeCell ref="BB50:BB55"/>
    <mergeCell ref="R50:R55"/>
    <mergeCell ref="S50:S55"/>
    <mergeCell ref="T50:T55"/>
    <mergeCell ref="U50:U55"/>
    <mergeCell ref="V50:V55"/>
    <mergeCell ref="W50:W55"/>
    <mergeCell ref="AS50:AS55"/>
    <mergeCell ref="AT50:AT55"/>
    <mergeCell ref="AU50:AU55"/>
    <mergeCell ref="AW50:AW55"/>
    <mergeCell ref="BE56:BE61"/>
    <mergeCell ref="K62:K67"/>
    <mergeCell ref="L62:L67"/>
    <mergeCell ref="M62:M67"/>
    <mergeCell ref="N62:N67"/>
    <mergeCell ref="O62:O67"/>
    <mergeCell ref="P62:P67"/>
    <mergeCell ref="Q62:Q67"/>
    <mergeCell ref="W62:W67"/>
    <mergeCell ref="AS62:AS67"/>
    <mergeCell ref="AT62:AT67"/>
    <mergeCell ref="AU62:AU67"/>
    <mergeCell ref="S56:S61"/>
    <mergeCell ref="T56:T61"/>
    <mergeCell ref="BC62:BC67"/>
    <mergeCell ref="BE62:BE67"/>
    <mergeCell ref="O56:O61"/>
    <mergeCell ref="P56:P61"/>
    <mergeCell ref="Q56:Q61"/>
    <mergeCell ref="R56:R61"/>
    <mergeCell ref="W56:W61"/>
    <mergeCell ref="AS56:AS61"/>
    <mergeCell ref="AT56:AT61"/>
    <mergeCell ref="AU56:AU61"/>
    <mergeCell ref="F56:F61"/>
    <mergeCell ref="G56:G61"/>
    <mergeCell ref="H56:H61"/>
    <mergeCell ref="I56:I61"/>
    <mergeCell ref="J56:J61"/>
    <mergeCell ref="K56:K61"/>
    <mergeCell ref="L56:L61"/>
    <mergeCell ref="M56:M61"/>
    <mergeCell ref="N56:N61"/>
    <mergeCell ref="BD62:BD67"/>
    <mergeCell ref="AV62:AV67"/>
    <mergeCell ref="AW62:AW67"/>
    <mergeCell ref="AX62:AX67"/>
    <mergeCell ref="AY62:AY67"/>
    <mergeCell ref="AZ62:AZ67"/>
    <mergeCell ref="BA62:BA67"/>
    <mergeCell ref="BB62:BB67"/>
    <mergeCell ref="BC56:BC61"/>
    <mergeCell ref="S62:S67"/>
    <mergeCell ref="T62:T67"/>
    <mergeCell ref="U62:U67"/>
    <mergeCell ref="V62:V67"/>
    <mergeCell ref="AY56:AY61"/>
    <mergeCell ref="AZ56:AZ61"/>
    <mergeCell ref="BA56:BA61"/>
    <mergeCell ref="BB56:BB61"/>
    <mergeCell ref="U56:U61"/>
    <mergeCell ref="V56:V61"/>
    <mergeCell ref="AV56:AV61"/>
    <mergeCell ref="AW56:AW61"/>
    <mergeCell ref="AX56:AX61"/>
    <mergeCell ref="Q68:Q73"/>
    <mergeCell ref="R68:R73"/>
    <mergeCell ref="D62:D67"/>
    <mergeCell ref="E62:E67"/>
    <mergeCell ref="F62:F67"/>
    <mergeCell ref="G62:G67"/>
    <mergeCell ref="H62:H67"/>
    <mergeCell ref="I62:I67"/>
    <mergeCell ref="J62:J67"/>
    <mergeCell ref="R62:R67"/>
    <mergeCell ref="D74:D79"/>
    <mergeCell ref="E74:E79"/>
    <mergeCell ref="F74:F79"/>
    <mergeCell ref="G74:G79"/>
    <mergeCell ref="H74:H79"/>
    <mergeCell ref="I74:I79"/>
    <mergeCell ref="J74:J79"/>
    <mergeCell ref="AY68:AY73"/>
    <mergeCell ref="S68:S73"/>
    <mergeCell ref="T68:T73"/>
    <mergeCell ref="R74:R79"/>
    <mergeCell ref="D68:D73"/>
    <mergeCell ref="E68:E73"/>
    <mergeCell ref="F68:F73"/>
    <mergeCell ref="G68:G73"/>
    <mergeCell ref="H68:H73"/>
    <mergeCell ref="I68:I73"/>
    <mergeCell ref="J68:J73"/>
    <mergeCell ref="K68:K73"/>
    <mergeCell ref="L68:L73"/>
    <mergeCell ref="M68:M73"/>
    <mergeCell ref="N68:N73"/>
    <mergeCell ref="O68:O73"/>
    <mergeCell ref="P68:P73"/>
    <mergeCell ref="AZ68:AZ73"/>
    <mergeCell ref="BA68:BA73"/>
    <mergeCell ref="BB68:BB73"/>
    <mergeCell ref="BC68:BC73"/>
    <mergeCell ref="BE68:BE73"/>
    <mergeCell ref="U68:U73"/>
    <mergeCell ref="V68:V73"/>
    <mergeCell ref="W68:W73"/>
    <mergeCell ref="AS68:AS73"/>
    <mergeCell ref="AT68:AT73"/>
    <mergeCell ref="AU68:AU73"/>
    <mergeCell ref="AV68:AV73"/>
    <mergeCell ref="AW68:AW73"/>
    <mergeCell ref="AX68:AX73"/>
    <mergeCell ref="K74:K79"/>
    <mergeCell ref="L74:L79"/>
    <mergeCell ref="M74:M79"/>
    <mergeCell ref="N74:N79"/>
    <mergeCell ref="O74:O79"/>
    <mergeCell ref="P74:P79"/>
    <mergeCell ref="Q74:Q79"/>
    <mergeCell ref="AX80:AX85"/>
    <mergeCell ref="AY80:AY85"/>
    <mergeCell ref="L80:L85"/>
    <mergeCell ref="M80:M85"/>
    <mergeCell ref="N80:N85"/>
    <mergeCell ref="O80:O85"/>
    <mergeCell ref="P80:P85"/>
    <mergeCell ref="Q80:Q85"/>
    <mergeCell ref="R80:R85"/>
    <mergeCell ref="S80:S85"/>
    <mergeCell ref="BE74:BE79"/>
    <mergeCell ref="AV74:AV79"/>
    <mergeCell ref="AW74:AW79"/>
    <mergeCell ref="AX74:AX79"/>
    <mergeCell ref="AY74:AY79"/>
    <mergeCell ref="AZ74:AZ79"/>
    <mergeCell ref="BA74:BA79"/>
    <mergeCell ref="BB74:BB79"/>
    <mergeCell ref="S74:S79"/>
    <mergeCell ref="T74:T79"/>
    <mergeCell ref="U74:U79"/>
    <mergeCell ref="V74:V79"/>
    <mergeCell ref="W74:W79"/>
    <mergeCell ref="AS74:AS79"/>
    <mergeCell ref="AT74:AT79"/>
    <mergeCell ref="AU74:AU79"/>
    <mergeCell ref="BC74:BC79"/>
    <mergeCell ref="BE80:BE85"/>
    <mergeCell ref="T80:T85"/>
    <mergeCell ref="U80:U85"/>
    <mergeCell ref="V80:V85"/>
    <mergeCell ref="W80:W85"/>
    <mergeCell ref="AS80:AS85"/>
    <mergeCell ref="AT80:AT85"/>
    <mergeCell ref="AU80:AU85"/>
    <mergeCell ref="AV80:AV85"/>
    <mergeCell ref="AW80:AW85"/>
    <mergeCell ref="AZ80:AZ85"/>
    <mergeCell ref="BA80:BA85"/>
    <mergeCell ref="BB80:BB85"/>
    <mergeCell ref="BC80:BC85"/>
    <mergeCell ref="M86:M91"/>
    <mergeCell ref="N86:N91"/>
    <mergeCell ref="O86:O91"/>
    <mergeCell ref="P86:P91"/>
    <mergeCell ref="Q86:Q91"/>
    <mergeCell ref="R86:R91"/>
    <mergeCell ref="D80:D85"/>
    <mergeCell ref="E80:E85"/>
    <mergeCell ref="F80:F85"/>
    <mergeCell ref="G80:G85"/>
    <mergeCell ref="H80:H85"/>
    <mergeCell ref="I80:I85"/>
    <mergeCell ref="D86:D91"/>
    <mergeCell ref="E86:E91"/>
    <mergeCell ref="F86:F91"/>
    <mergeCell ref="G86:G91"/>
    <mergeCell ref="H86:H91"/>
    <mergeCell ref="I86:I91"/>
    <mergeCell ref="J86:J91"/>
    <mergeCell ref="K86:K91"/>
    <mergeCell ref="L86:L91"/>
    <mergeCell ref="J80:J85"/>
    <mergeCell ref="K80:K85"/>
    <mergeCell ref="T86:T91"/>
    <mergeCell ref="U86:U91"/>
    <mergeCell ref="S92:S97"/>
    <mergeCell ref="BC86:BC91"/>
    <mergeCell ref="BE86:BE91"/>
    <mergeCell ref="AT86:AT91"/>
    <mergeCell ref="AU86:AU91"/>
    <mergeCell ref="AV86:AV91"/>
    <mergeCell ref="AW86:AW91"/>
    <mergeCell ref="AX86:AX91"/>
    <mergeCell ref="AY86:AY91"/>
    <mergeCell ref="AZ86:AZ91"/>
    <mergeCell ref="BA86:BA91"/>
    <mergeCell ref="BB86:BB91"/>
    <mergeCell ref="AX92:AX97"/>
    <mergeCell ref="AY92:AY97"/>
    <mergeCell ref="AZ92:AZ97"/>
    <mergeCell ref="BA92:BA97"/>
    <mergeCell ref="BB92:BB97"/>
    <mergeCell ref="S86:S91"/>
    <mergeCell ref="V86:V91"/>
    <mergeCell ref="W86:W91"/>
    <mergeCell ref="AS86:AS91"/>
    <mergeCell ref="T92:T97"/>
    <mergeCell ref="L98:L103"/>
    <mergeCell ref="M98:M103"/>
    <mergeCell ref="N98:N103"/>
    <mergeCell ref="O98:O103"/>
    <mergeCell ref="P98:P103"/>
    <mergeCell ref="Q98:Q103"/>
    <mergeCell ref="R98:R103"/>
    <mergeCell ref="S98:S103"/>
    <mergeCell ref="D98:D103"/>
    <mergeCell ref="E98:E103"/>
    <mergeCell ref="F98:F103"/>
    <mergeCell ref="G98:G103"/>
    <mergeCell ref="H98:H103"/>
    <mergeCell ref="I98:I103"/>
    <mergeCell ref="J98:J103"/>
    <mergeCell ref="K98:K103"/>
    <mergeCell ref="D92:D97"/>
    <mergeCell ref="E92:E97"/>
    <mergeCell ref="F92:F97"/>
    <mergeCell ref="G92:G97"/>
    <mergeCell ref="H92:H97"/>
    <mergeCell ref="I92:I97"/>
    <mergeCell ref="J92:J97"/>
    <mergeCell ref="K92:K97"/>
    <mergeCell ref="L92:L97"/>
    <mergeCell ref="M92:M97"/>
    <mergeCell ref="N92:N97"/>
    <mergeCell ref="O92:O97"/>
    <mergeCell ref="P92:P97"/>
    <mergeCell ref="Q92:Q97"/>
    <mergeCell ref="R92:R97"/>
    <mergeCell ref="AX98:AX103"/>
    <mergeCell ref="AY98:AY103"/>
    <mergeCell ref="AZ98:AZ103"/>
    <mergeCell ref="BA98:BA103"/>
    <mergeCell ref="BB98:BB103"/>
    <mergeCell ref="BC98:BC103"/>
    <mergeCell ref="BE98:BE103"/>
    <mergeCell ref="T98:T103"/>
    <mergeCell ref="U98:U103"/>
    <mergeCell ref="V98:V103"/>
    <mergeCell ref="W98:W103"/>
    <mergeCell ref="AS98:AS103"/>
    <mergeCell ref="AT98:AT103"/>
    <mergeCell ref="AU98:AU103"/>
    <mergeCell ref="AV98:AV103"/>
    <mergeCell ref="AW98:AW103"/>
    <mergeCell ref="BC92:BC97"/>
    <mergeCell ref="BE92:BE97"/>
    <mergeCell ref="U92:U97"/>
    <mergeCell ref="V92:V97"/>
    <mergeCell ref="W92:W97"/>
    <mergeCell ref="AS92:AS97"/>
    <mergeCell ref="AT92:AT97"/>
    <mergeCell ref="AU92:AU97"/>
    <mergeCell ref="AV92:AV97"/>
    <mergeCell ref="AW92:AW97"/>
    <mergeCell ref="D104:D109"/>
    <mergeCell ref="E104:E109"/>
    <mergeCell ref="F104:F109"/>
    <mergeCell ref="G104:G109"/>
    <mergeCell ref="H104:H109"/>
    <mergeCell ref="I104:I109"/>
    <mergeCell ref="J104:J109"/>
    <mergeCell ref="K104:K109"/>
    <mergeCell ref="L104:L109"/>
    <mergeCell ref="M104:M109"/>
    <mergeCell ref="N104:N109"/>
    <mergeCell ref="O104:O109"/>
    <mergeCell ref="P104:P109"/>
    <mergeCell ref="Q104:Q109"/>
    <mergeCell ref="R104:R109"/>
    <mergeCell ref="T104:T109"/>
    <mergeCell ref="U104:U109"/>
    <mergeCell ref="J110:J115"/>
    <mergeCell ref="K110:K115"/>
    <mergeCell ref="L110:L115"/>
    <mergeCell ref="M110:M115"/>
    <mergeCell ref="N110:N115"/>
    <mergeCell ref="O110:O115"/>
    <mergeCell ref="P110:P115"/>
    <mergeCell ref="Q110:Q115"/>
    <mergeCell ref="R110:R115"/>
    <mergeCell ref="S110:S115"/>
    <mergeCell ref="BC104:BC109"/>
    <mergeCell ref="BE104:BE109"/>
    <mergeCell ref="AT104:AT109"/>
    <mergeCell ref="AU104:AU109"/>
    <mergeCell ref="AV104:AV109"/>
    <mergeCell ref="AW104:AW109"/>
    <mergeCell ref="AX104:AX109"/>
    <mergeCell ref="AY104:AY109"/>
    <mergeCell ref="AZ104:AZ109"/>
    <mergeCell ref="BA104:BA109"/>
    <mergeCell ref="BB104:BB109"/>
    <mergeCell ref="AX110:AX115"/>
    <mergeCell ref="AY110:AY115"/>
    <mergeCell ref="AZ110:AZ115"/>
    <mergeCell ref="BA110:BA115"/>
    <mergeCell ref="BB110:BB115"/>
    <mergeCell ref="S104:S109"/>
    <mergeCell ref="V104:V109"/>
    <mergeCell ref="W104:W109"/>
    <mergeCell ref="AS104:AS109"/>
    <mergeCell ref="BC110:BC115"/>
    <mergeCell ref="BE110:BE115"/>
    <mergeCell ref="L116:L121"/>
    <mergeCell ref="M116:M121"/>
    <mergeCell ref="N116:N121"/>
    <mergeCell ref="O116:O121"/>
    <mergeCell ref="P116:P121"/>
    <mergeCell ref="Q116:Q121"/>
    <mergeCell ref="R116:R121"/>
    <mergeCell ref="S116:S121"/>
    <mergeCell ref="U110:U115"/>
    <mergeCell ref="V110:V115"/>
    <mergeCell ref="W110:W115"/>
    <mergeCell ref="AS110:AS115"/>
    <mergeCell ref="AT110:AT115"/>
    <mergeCell ref="AU110:AU115"/>
    <mergeCell ref="AV110:AV115"/>
    <mergeCell ref="AW110:AW115"/>
    <mergeCell ref="AX116:AX121"/>
    <mergeCell ref="AY116:AY121"/>
    <mergeCell ref="AZ116:AZ121"/>
    <mergeCell ref="BA116:BA121"/>
    <mergeCell ref="BB116:BB121"/>
    <mergeCell ref="BC116:BC121"/>
    <mergeCell ref="D116:D121"/>
    <mergeCell ref="E116:E121"/>
    <mergeCell ref="F116:F121"/>
    <mergeCell ref="G116:G121"/>
    <mergeCell ref="H116:H121"/>
    <mergeCell ref="I116:I121"/>
    <mergeCell ref="J116:J121"/>
    <mergeCell ref="K116:K121"/>
    <mergeCell ref="T110:T115"/>
    <mergeCell ref="D110:D115"/>
    <mergeCell ref="E110:E115"/>
    <mergeCell ref="F110:F115"/>
    <mergeCell ref="G110:G115"/>
    <mergeCell ref="H110:H115"/>
    <mergeCell ref="I110:I115"/>
    <mergeCell ref="BB128:BB133"/>
    <mergeCell ref="BE116:BE121"/>
    <mergeCell ref="T116:T121"/>
    <mergeCell ref="U116:U121"/>
    <mergeCell ref="V116:V121"/>
    <mergeCell ref="W116:W121"/>
    <mergeCell ref="AS116:AS121"/>
    <mergeCell ref="AT116:AT121"/>
    <mergeCell ref="AU116:AU121"/>
    <mergeCell ref="AV116:AV121"/>
    <mergeCell ref="AW116:AW121"/>
    <mergeCell ref="AS128:AS133"/>
    <mergeCell ref="AT128:AT133"/>
    <mergeCell ref="AU128:AU133"/>
    <mergeCell ref="AV128:AV133"/>
    <mergeCell ref="AW128:AW133"/>
    <mergeCell ref="AX128:AX133"/>
    <mergeCell ref="AY128:AY133"/>
    <mergeCell ref="AZ128:AZ133"/>
    <mergeCell ref="BA128:BA133"/>
    <mergeCell ref="BC122:BC127"/>
    <mergeCell ref="BE122:BE127"/>
    <mergeCell ref="BB122:BB127"/>
    <mergeCell ref="K122:K127"/>
    <mergeCell ref="L122:L127"/>
    <mergeCell ref="BA122:BA127"/>
    <mergeCell ref="AS122:AS127"/>
    <mergeCell ref="AT122:AT127"/>
    <mergeCell ref="AU122:AU127"/>
    <mergeCell ref="AV122:AV127"/>
    <mergeCell ref="AW122:AW127"/>
    <mergeCell ref="AX122:AX127"/>
    <mergeCell ref="AY122:AY127"/>
    <mergeCell ref="AZ122:AZ127"/>
    <mergeCell ref="D134:D139"/>
    <mergeCell ref="E134:E139"/>
    <mergeCell ref="F134:F139"/>
    <mergeCell ref="G134:G139"/>
    <mergeCell ref="H134:H139"/>
    <mergeCell ref="I134:I139"/>
    <mergeCell ref="J134:J139"/>
    <mergeCell ref="K134:K139"/>
    <mergeCell ref="T134:T139"/>
    <mergeCell ref="U134:U139"/>
    <mergeCell ref="V134:V139"/>
    <mergeCell ref="W134:W139"/>
    <mergeCell ref="AS134:AS139"/>
    <mergeCell ref="M122:M127"/>
    <mergeCell ref="N122:N127"/>
    <mergeCell ref="O122:O127"/>
    <mergeCell ref="P122:P127"/>
    <mergeCell ref="Q122:Q127"/>
    <mergeCell ref="R122:R127"/>
    <mergeCell ref="S122:S127"/>
    <mergeCell ref="T122:T127"/>
    <mergeCell ref="U122:U127"/>
    <mergeCell ref="W122:W127"/>
    <mergeCell ref="W128:W133"/>
    <mergeCell ref="D122:D127"/>
    <mergeCell ref="M128:M133"/>
    <mergeCell ref="N128:N133"/>
    <mergeCell ref="O128:O133"/>
    <mergeCell ref="P128:P133"/>
    <mergeCell ref="Q128:Q133"/>
    <mergeCell ref="R128:R133"/>
    <mergeCell ref="U128:U133"/>
    <mergeCell ref="V122:V127"/>
    <mergeCell ref="D128:D133"/>
    <mergeCell ref="E128:E133"/>
    <mergeCell ref="F128:F133"/>
    <mergeCell ref="G128:G133"/>
    <mergeCell ref="H128:H133"/>
    <mergeCell ref="I128:I133"/>
    <mergeCell ref="J128:J133"/>
    <mergeCell ref="K128:K133"/>
    <mergeCell ref="L128:L133"/>
    <mergeCell ref="E122:E127"/>
    <mergeCell ref="F122:F127"/>
    <mergeCell ref="G122:G127"/>
    <mergeCell ref="H122:H127"/>
    <mergeCell ref="I122:I127"/>
    <mergeCell ref="J122:J127"/>
    <mergeCell ref="AX134:AX139"/>
    <mergeCell ref="AY134:AY139"/>
    <mergeCell ref="AZ134:AZ139"/>
    <mergeCell ref="BA134:BA139"/>
    <mergeCell ref="BB134:BB139"/>
    <mergeCell ref="BC134:BC139"/>
    <mergeCell ref="BE134:BE139"/>
    <mergeCell ref="BE128:BE133"/>
    <mergeCell ref="L134:L139"/>
    <mergeCell ref="M134:M139"/>
    <mergeCell ref="N134:N139"/>
    <mergeCell ref="O134:O139"/>
    <mergeCell ref="P134:P139"/>
    <mergeCell ref="Q134:Q139"/>
    <mergeCell ref="R134:R139"/>
    <mergeCell ref="S134:S139"/>
    <mergeCell ref="AW134:AW139"/>
    <mergeCell ref="S128:S133"/>
    <mergeCell ref="BC128:BC133"/>
    <mergeCell ref="T128:T133"/>
    <mergeCell ref="V128:V133"/>
    <mergeCell ref="AT134:AT139"/>
    <mergeCell ref="AU134:AU139"/>
    <mergeCell ref="AV134:AV139"/>
    <mergeCell ref="BD1:BF1"/>
    <mergeCell ref="A1:C4"/>
    <mergeCell ref="D1:BC2"/>
    <mergeCell ref="D3:BC4"/>
    <mergeCell ref="X8:AR8"/>
    <mergeCell ref="X9:AE9"/>
    <mergeCell ref="BF11:BF12"/>
    <mergeCell ref="BF16:BF17"/>
    <mergeCell ref="BF18:BF19"/>
    <mergeCell ref="BD2:BF2"/>
    <mergeCell ref="BD3:BF3"/>
    <mergeCell ref="BD4:BF4"/>
    <mergeCell ref="BF8:BF10"/>
    <mergeCell ref="BE11:BE12"/>
    <mergeCell ref="BC11:BC12"/>
    <mergeCell ref="U11:U12"/>
    <mergeCell ref="V11:V12"/>
    <mergeCell ref="T10:U10"/>
    <mergeCell ref="AI10:AJ10"/>
    <mergeCell ref="AK10:AL10"/>
    <mergeCell ref="AW16:AW17"/>
    <mergeCell ref="AW10:AX10"/>
    <mergeCell ref="E11:E12"/>
    <mergeCell ref="AV11:AV12"/>
  </mergeCells>
  <conditionalFormatting sqref="N11:N139">
    <cfRule type="cellIs" dxfId="50" priority="486" operator="equal">
      <formula>"Muy Alta"</formula>
    </cfRule>
    <cfRule type="cellIs" dxfId="49" priority="487" operator="equal">
      <formula>"Alta"</formula>
    </cfRule>
    <cfRule type="cellIs" dxfId="48" priority="488" operator="equal">
      <formula>"Media"</formula>
    </cfRule>
    <cfRule type="cellIs" dxfId="47" priority="489" operator="equal">
      <formula>"Baja"</formula>
    </cfRule>
    <cfRule type="cellIs" dxfId="46" priority="498" operator="equal">
      <formula>"Muy Baja"</formula>
    </cfRule>
  </conditionalFormatting>
  <conditionalFormatting sqref="P11:P139 R11:R139 T11:T139">
    <cfRule type="cellIs" dxfId="45" priority="481" operator="equal">
      <formula>"Catastrófico"</formula>
    </cfRule>
    <cfRule type="cellIs" dxfId="44" priority="482" operator="equal">
      <formula>"Mayor"</formula>
    </cfRule>
    <cfRule type="cellIs" dxfId="43" priority="483" operator="equal">
      <formula>"Moderado"</formula>
    </cfRule>
    <cfRule type="cellIs" dxfId="42" priority="484" operator="equal">
      <formula>"Menor"</formula>
    </cfRule>
    <cfRule type="cellIs" dxfId="41" priority="485" operator="equal">
      <formula>"Leve"</formula>
    </cfRule>
  </conditionalFormatting>
  <conditionalFormatting sqref="W11:W139">
    <cfRule type="cellIs" dxfId="40" priority="465" operator="equal">
      <formula>"Extremo"</formula>
    </cfRule>
    <cfRule type="cellIs" dxfId="39" priority="466" operator="equal">
      <formula>"Alto"</formula>
    </cfRule>
    <cfRule type="cellIs" dxfId="38" priority="467" operator="equal">
      <formula>"Moderado"</formula>
    </cfRule>
    <cfRule type="cellIs" dxfId="37" priority="469" operator="equal">
      <formula>"Bajo"</formula>
    </cfRule>
  </conditionalFormatting>
  <conditionalFormatting sqref="AU11:AU139">
    <cfRule type="cellIs" dxfId="36" priority="38" operator="equal">
      <formula>"Muy Baja"</formula>
    </cfRule>
    <cfRule type="cellIs" dxfId="35" priority="39" operator="equal">
      <formula>"Baja"</formula>
    </cfRule>
    <cfRule type="cellIs" dxfId="34" priority="40" operator="equal">
      <formula>"Media"</formula>
    </cfRule>
    <cfRule type="cellIs" dxfId="33" priority="41" operator="equal">
      <formula>"Alta"</formula>
    </cfRule>
    <cfRule type="cellIs" dxfId="32" priority="42" operator="equal">
      <formula>"Muy Alta"</formula>
    </cfRule>
  </conditionalFormatting>
  <conditionalFormatting sqref="AX11:AX139">
    <cfRule type="cellIs" dxfId="31" priority="33" operator="equal">
      <formula>"Leve"</formula>
    </cfRule>
    <cfRule type="cellIs" dxfId="30" priority="34" operator="equal">
      <formula>"Menor"</formula>
    </cfRule>
    <cfRule type="cellIs" dxfId="29" priority="36" operator="equal">
      <formula>"Mayor"</formula>
    </cfRule>
    <cfRule type="cellIs" dxfId="28" priority="37" operator="equal">
      <formula>"Catastrófico"</formula>
    </cfRule>
  </conditionalFormatting>
  <conditionalFormatting sqref="AX11:AZ139">
    <cfRule type="cellIs" dxfId="27" priority="3" operator="equal">
      <formula>"Moderado"</formula>
    </cfRule>
  </conditionalFormatting>
  <conditionalFormatting sqref="AY11:AZ139">
    <cfRule type="cellIs" dxfId="26" priority="1" operator="equal">
      <formula>"Extremo"</formula>
    </cfRule>
    <cfRule type="cellIs" dxfId="25" priority="2" operator="equal">
      <formula>"Alto"</formula>
    </cfRule>
    <cfRule type="cellIs" dxfId="24" priority="4" operator="equal">
      <formula>"Bajo"</formula>
    </cfRule>
  </conditionalFormatting>
  <dataValidations count="4">
    <dataValidation type="list" allowBlank="1" showInputMessage="1" showErrorMessage="1" sqref="BA11:BA139">
      <formula1>"Reducir, Aceptar, Evitar"</formula1>
    </dataValidation>
    <dataValidation type="list" allowBlank="1" showInputMessage="1" showErrorMessage="1" sqref="D11:D139">
      <formula1>"RG, RF,RLA/FT"</formula1>
    </dataValidation>
    <dataValidation type="list" allowBlank="1" showInputMessage="1" showErrorMessage="1" sqref="J11:J139">
      <formula1>"SI, NO"</formula1>
    </dataValidation>
    <dataValidation type="list" allowBlank="1" showInputMessage="1" showErrorMessage="1" sqref="AF11:AF139">
      <formula1>"Primera línea,Segunda línea,Tercera línea"</formula1>
    </dataValidation>
  </dataValidations>
  <pageMargins left="1.0236220472440944" right="0.23622047244094491" top="0.74803149606299213" bottom="0.74803149606299213" header="0.31496062992125984" footer="0.31496062992125984"/>
  <pageSetup paperSize="5" scale="12" fitToHeight="0" orientation="landscape" r:id="rId1"/>
  <headerFooter>
    <oddFooter>&amp;CPágina &amp;P de &amp;N&amp;RAprobación mediante el radicado  No. 20251700431443</oddFooter>
  </headerFooter>
  <colBreaks count="1" manualBreakCount="1">
    <brk id="53" max="101" man="1"/>
  </col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Listas!$B$55:$B$58</xm:f>
          </x14:formula1>
          <xm:sqref>B11</xm:sqref>
        </x14:dataValidation>
        <x14:dataValidation type="list" allowBlank="1" showInputMessage="1" showErrorMessage="1">
          <x14:formula1>
            <xm:f>Listas!$C$79:$C$91</xm:f>
          </x14:formula1>
          <xm:sqref>E20:E139</xm:sqref>
        </x14:dataValidation>
        <x14:dataValidation type="list" allowBlank="1" showInputMessage="1" showErrorMessage="1">
          <x14:formula1>
            <xm:f>Listas!$C$79:$C$96</xm:f>
          </x14:formula1>
          <xm:sqref>E11:E19</xm:sqref>
        </x14:dataValidation>
        <x14:dataValidation type="list" allowBlank="1" showInputMessage="1" showErrorMessage="1">
          <x14:formula1>
            <xm:f>Tablas_GS!$B$8:$B$12</xm:f>
          </x14:formula1>
          <xm:sqref>N11:N139</xm:sqref>
        </x14:dataValidation>
        <x14:dataValidation type="list" allowBlank="1" showInputMessage="1" showErrorMessage="1">
          <x14:formula1>
            <xm:f>Tablas_GS!$B$17:$B$21</xm:f>
          </x14:formula1>
          <xm:sqref>P11:P139 R11:R139</xm:sqref>
        </x14:dataValidation>
        <x14:dataValidation type="list" allowBlank="1" showInputMessage="1" showErrorMessage="1">
          <x14:formula1>
            <xm:f>Tablas_GS!$D$29:$D$30</xm:f>
          </x14:formula1>
          <xm:sqref>AK11:AK139</xm:sqref>
        </x14:dataValidation>
        <x14:dataValidation type="list" allowBlank="1" showInputMessage="1" showErrorMessage="1">
          <x14:formula1>
            <xm:f>Tablas_GS!$D$31:$D$32</xm:f>
          </x14:formula1>
          <xm:sqref>AP11:AP139</xm:sqref>
        </x14:dataValidation>
        <x14:dataValidation type="list" allowBlank="1" showInputMessage="1" showErrorMessage="1">
          <x14:formula1>
            <xm:f>Tablas_GS!$D$33:$D$34</xm:f>
          </x14:formula1>
          <xm:sqref>AQ11:AQ139</xm:sqref>
        </x14:dataValidation>
        <x14:dataValidation type="list" allowBlank="1" showInputMessage="1" showErrorMessage="1">
          <x14:formula1>
            <xm:f>Tablas_GS!$D$35:$D$36</xm:f>
          </x14:formula1>
          <xm:sqref>AR11:AR139</xm:sqref>
        </x14:dataValidation>
        <x14:dataValidation type="list" allowBlank="1" showInputMessage="1" showErrorMessage="1">
          <x14:formula1>
            <xm:f>Tablas_GS!$D$26:$D$28</xm:f>
          </x14:formula1>
          <xm:sqref>AI11:AI139</xm:sqref>
        </x14:dataValidation>
        <x14:dataValidation type="list" allowBlank="1" showInputMessage="1" showErrorMessage="1">
          <x14:formula1>
            <xm:f>Listas!$B$73:$B$76</xm:f>
          </x14:formula1>
          <xm:sqref>H11:H139</xm:sqref>
        </x14:dataValidation>
        <x14:dataValidation type="list" allowBlank="1" showInputMessage="1" showErrorMessage="1">
          <x14:formula1>
            <xm:f>Listas!$E$79:$E$89</xm:f>
          </x14:formula1>
          <xm:sqref>F11:F139</xm:sqref>
        </x14:dataValidation>
        <x14:dataValidation type="list" allowBlank="1" showInputMessage="1" showErrorMessage="1">
          <x14:formula1>
            <xm:f>Listas!$B$79:$B$96</xm:f>
          </x14:formula1>
          <xm:sqref>A11:A139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311"/>
  <sheetViews>
    <sheetView showGridLines="0" view="pageBreakPreview" zoomScale="80" zoomScaleNormal="60" zoomScaleSheetLayoutView="80" zoomScalePageLayoutView="87" workbookViewId="0">
      <selection activeCell="A6" sqref="A6:M6"/>
    </sheetView>
  </sheetViews>
  <sheetFormatPr baseColWidth="10" defaultColWidth="11.42578125" defaultRowHeight="15" x14ac:dyDescent="0.25"/>
  <cols>
    <col min="1" max="1" width="23.7109375" style="31" customWidth="1"/>
    <col min="2" max="2" width="23.42578125" style="31" customWidth="1"/>
    <col min="3" max="3" width="6.5703125" style="31" hidden="1" customWidth="1"/>
    <col min="4" max="6" width="24" style="31" customWidth="1"/>
    <col min="7" max="7" width="43.140625" style="31" customWidth="1"/>
    <col min="8" max="8" width="52.5703125" style="31" customWidth="1"/>
    <col min="9" max="9" width="37.28515625" style="31" customWidth="1"/>
    <col min="10" max="12" width="28.7109375" style="31" customWidth="1"/>
    <col min="13" max="13" width="32.28515625" style="31" customWidth="1"/>
    <col min="14" max="14" width="21.5703125" style="31" customWidth="1"/>
    <col min="15" max="15" width="19.5703125" style="31" customWidth="1"/>
    <col min="16" max="18" width="13.5703125" style="31" customWidth="1"/>
    <col min="19" max="19" width="12.140625" style="31" customWidth="1"/>
    <col min="20" max="20" width="17.28515625" style="31" customWidth="1"/>
    <col min="21" max="21" width="25.42578125" style="31" customWidth="1"/>
    <col min="22" max="22" width="10.85546875" style="31" customWidth="1"/>
    <col min="23" max="23" width="10.7109375" style="31" customWidth="1"/>
    <col min="24" max="24" width="13.140625" style="31" customWidth="1"/>
    <col min="25" max="25" width="11.5703125" style="31" customWidth="1"/>
    <col min="26" max="26" width="18" style="31" customWidth="1"/>
    <col min="27" max="27" width="6.28515625" style="31" customWidth="1"/>
    <col min="28" max="28" width="10.85546875" style="31" customWidth="1"/>
    <col min="29" max="29" width="11" style="31" customWidth="1"/>
    <col min="30" max="30" width="15.7109375" style="31" customWidth="1"/>
    <col min="31" max="16384" width="11.42578125" style="31"/>
  </cols>
  <sheetData>
    <row r="1" spans="1:41" ht="27.75" customHeight="1" x14ac:dyDescent="0.25">
      <c r="A1" s="685"/>
      <c r="B1" s="685"/>
      <c r="D1" s="454" t="s">
        <v>663</v>
      </c>
      <c r="E1" s="454"/>
      <c r="F1" s="454"/>
      <c r="G1" s="454"/>
      <c r="H1" s="454"/>
      <c r="I1" s="454"/>
      <c r="J1" s="454"/>
      <c r="K1" s="454"/>
      <c r="L1" s="687" t="s">
        <v>638</v>
      </c>
      <c r="M1" s="687"/>
    </row>
    <row r="2" spans="1:41" ht="26.25" customHeight="1" x14ac:dyDescent="0.25">
      <c r="A2" s="685"/>
      <c r="B2" s="685"/>
      <c r="C2" s="111"/>
      <c r="D2" s="454"/>
      <c r="E2" s="454"/>
      <c r="F2" s="454"/>
      <c r="G2" s="454"/>
      <c r="H2" s="454"/>
      <c r="I2" s="454"/>
      <c r="J2" s="454"/>
      <c r="K2" s="454"/>
      <c r="L2" s="549" t="str">
        <f>Contexto!G2</f>
        <v>Versión: 04</v>
      </c>
      <c r="M2" s="549"/>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684"/>
      <c r="AO2" s="684"/>
    </row>
    <row r="3" spans="1:41" ht="21" customHeight="1" x14ac:dyDescent="0.25">
      <c r="A3" s="685"/>
      <c r="B3" s="685"/>
      <c r="C3" s="111"/>
      <c r="D3" s="539" t="s">
        <v>669</v>
      </c>
      <c r="E3" s="539"/>
      <c r="F3" s="539"/>
      <c r="G3" s="539"/>
      <c r="H3" s="539"/>
      <c r="I3" s="539"/>
      <c r="J3" s="539"/>
      <c r="K3" s="539"/>
      <c r="L3" s="549" t="str">
        <f>Contexto!G3</f>
        <v>Fecha: 15/08/2025</v>
      </c>
      <c r="M3" s="549"/>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684"/>
      <c r="AO3" s="684"/>
    </row>
    <row r="4" spans="1:41" ht="30" customHeight="1" x14ac:dyDescent="0.25">
      <c r="A4" s="686"/>
      <c r="B4" s="686"/>
      <c r="C4" s="111"/>
      <c r="D4" s="539"/>
      <c r="E4" s="539"/>
      <c r="F4" s="539"/>
      <c r="G4" s="539"/>
      <c r="H4" s="539"/>
      <c r="I4" s="539"/>
      <c r="J4" s="539"/>
      <c r="K4" s="539"/>
      <c r="L4" s="549" t="s">
        <v>671</v>
      </c>
      <c r="M4" s="549"/>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684"/>
      <c r="AO4" s="684"/>
    </row>
    <row r="6" spans="1:41" ht="20.25" customHeight="1" x14ac:dyDescent="0.25">
      <c r="A6" s="682" t="s">
        <v>174</v>
      </c>
      <c r="B6" s="683"/>
      <c r="C6" s="683"/>
      <c r="D6" s="683"/>
      <c r="E6" s="683"/>
      <c r="F6" s="683"/>
      <c r="G6" s="683"/>
      <c r="H6" s="683"/>
      <c r="I6" s="683"/>
      <c r="J6" s="683"/>
      <c r="K6" s="683"/>
      <c r="L6" s="683"/>
      <c r="M6" s="683"/>
      <c r="N6" s="119"/>
      <c r="O6" s="119"/>
      <c r="P6" s="119"/>
      <c r="Q6" s="119"/>
      <c r="R6" s="119"/>
      <c r="S6" s="119"/>
      <c r="T6" s="119"/>
      <c r="U6" s="119"/>
      <c r="V6" s="119"/>
    </row>
    <row r="7" spans="1:41" ht="15.75" customHeight="1" x14ac:dyDescent="0.35">
      <c r="A7" s="119"/>
      <c r="B7" s="119"/>
      <c r="C7" s="215"/>
      <c r="D7" s="119"/>
      <c r="E7" s="119"/>
      <c r="F7" s="216"/>
      <c r="G7" s="216"/>
      <c r="H7" s="216"/>
      <c r="I7" s="217"/>
      <c r="J7" s="217"/>
      <c r="K7" s="216"/>
      <c r="L7" s="216"/>
      <c r="M7" s="216"/>
      <c r="N7" s="218"/>
      <c r="O7" s="119"/>
      <c r="P7" s="119"/>
      <c r="Q7" s="119"/>
      <c r="R7" s="119"/>
      <c r="S7" s="119"/>
      <c r="T7" s="119"/>
      <c r="U7" s="119"/>
      <c r="V7" s="119"/>
    </row>
    <row r="8" spans="1:41" ht="33.75" customHeight="1" x14ac:dyDescent="0.25">
      <c r="A8" s="671" t="s">
        <v>156</v>
      </c>
      <c r="B8" s="671" t="s">
        <v>0</v>
      </c>
      <c r="C8" s="678"/>
      <c r="D8" s="675" t="s">
        <v>1</v>
      </c>
      <c r="E8" s="676"/>
      <c r="F8" s="676"/>
      <c r="G8" s="676"/>
      <c r="H8" s="676"/>
      <c r="I8" s="677"/>
      <c r="J8" s="673" t="s">
        <v>178</v>
      </c>
      <c r="K8" s="673"/>
      <c r="L8" s="673"/>
      <c r="M8" s="673"/>
      <c r="N8" s="119"/>
      <c r="O8" s="119"/>
      <c r="P8" s="119"/>
      <c r="Q8" s="119"/>
      <c r="R8" s="119"/>
      <c r="S8" s="119"/>
      <c r="T8" s="119"/>
      <c r="U8" s="119"/>
      <c r="V8" s="119"/>
    </row>
    <row r="9" spans="1:41" ht="144.75" customHeight="1" x14ac:dyDescent="0.25">
      <c r="A9" s="672"/>
      <c r="B9" s="672"/>
      <c r="C9" s="679"/>
      <c r="D9" s="674" t="s">
        <v>681</v>
      </c>
      <c r="E9" s="674"/>
      <c r="F9" s="674"/>
      <c r="G9" s="219" t="s">
        <v>659</v>
      </c>
      <c r="H9" s="220" t="s">
        <v>173</v>
      </c>
      <c r="I9" s="219" t="s">
        <v>161</v>
      </c>
      <c r="J9" s="221" t="s">
        <v>49</v>
      </c>
      <c r="K9" s="221" t="s">
        <v>50</v>
      </c>
      <c r="L9" s="680" t="s">
        <v>51</v>
      </c>
      <c r="M9" s="681"/>
      <c r="N9" s="119"/>
      <c r="O9" s="119"/>
      <c r="P9" s="119"/>
      <c r="Q9" s="119"/>
      <c r="R9" s="119"/>
      <c r="S9" s="119"/>
      <c r="T9" s="119"/>
      <c r="U9" s="119"/>
      <c r="V9" s="119"/>
    </row>
    <row r="10" spans="1:41" ht="162.75" customHeight="1" x14ac:dyDescent="0.25">
      <c r="A10" s="663" t="s">
        <v>615</v>
      </c>
      <c r="B10" s="660" t="s">
        <v>827</v>
      </c>
      <c r="C10" s="222" t="str">
        <f>CONCATENATE(D10,"-",E10,"-",F10)</f>
        <v>RC-HUM -1</v>
      </c>
      <c r="D10" s="223" t="s">
        <v>828</v>
      </c>
      <c r="E10" s="223" t="s">
        <v>616</v>
      </c>
      <c r="F10" s="224">
        <v>1</v>
      </c>
      <c r="G10" s="404" t="s">
        <v>882</v>
      </c>
      <c r="H10" s="404" t="s">
        <v>829</v>
      </c>
      <c r="I10" s="404" t="s">
        <v>830</v>
      </c>
      <c r="J10" s="225" t="s">
        <v>72</v>
      </c>
      <c r="K10" s="226" t="str">
        <f>H47</f>
        <v>MAYOR</v>
      </c>
      <c r="L10" s="227" t="str">
        <f>CONCATENATE(J10,K10)</f>
        <v>IMPROBABLEMAYOR</v>
      </c>
      <c r="M10" s="228" t="str">
        <f>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c r="N10" s="119"/>
      <c r="O10" s="119"/>
      <c r="P10" s="119"/>
      <c r="Q10" s="119"/>
      <c r="R10" s="119"/>
      <c r="S10" s="119"/>
      <c r="T10" s="119"/>
      <c r="U10" s="119"/>
      <c r="V10" s="119"/>
    </row>
    <row r="11" spans="1:41" ht="162.75" customHeight="1" x14ac:dyDescent="0.25">
      <c r="A11" s="664"/>
      <c r="B11" s="661"/>
      <c r="C11" s="222" t="str">
        <f>CONCATENATE(D11,"-",E11,"-",F11)</f>
        <v>RC-HUM -2</v>
      </c>
      <c r="D11" s="223" t="s">
        <v>828</v>
      </c>
      <c r="E11" s="223" t="s">
        <v>616</v>
      </c>
      <c r="F11" s="224">
        <v>2</v>
      </c>
      <c r="G11" s="404" t="s">
        <v>883</v>
      </c>
      <c r="H11" s="404" t="s">
        <v>831</v>
      </c>
      <c r="I11" s="404" t="s">
        <v>877</v>
      </c>
      <c r="J11" s="225" t="s">
        <v>67</v>
      </c>
      <c r="K11" s="226" t="str">
        <f>I47</f>
        <v>MODERADO</v>
      </c>
      <c r="L11" s="227" t="str">
        <f>CONCATENATE(J11,K11)</f>
        <v>RAROMODERADO</v>
      </c>
      <c r="M11" s="228" t="str">
        <f>IF(L11="RAROINSIGNIFICANTE","BAJO",IF(L11="RAROMENOR","BAJO",IF(L11="RAROMODERADO","MODERADO",IF(L11="RAROMAYOR","ALTO",IF(L11="RAROCATASTROFICO","EXTREMO",IF(L11="IMPROBABLEINSIGNIFICANTE","BAJO",IF(L11="IMPROBABLEMENOR","BAJO",IF(L11="IMPROBABLEMODERADO","MODERADO",IF(L11="IMPROBABLEMAYOR","ALTO",IF(L11="IMPROBABLECATASTROFICO","EXTREMO",IF(L11="POSIBLEINSIGNIFICANTE","BAJO",IF(L11="POSIBLEMENOR","MODERADO",IF(L11="POSIBLEMODERADO","ALTO",IF(L11="POSIBLEMAYOR","EXTREMO",IF(L11="POSIBLECATASTROFICO","EXTREMO",IF(L11="PROBABLEINSIGNIFICANTE","MODERADO",IF(L11="PROBABLEMENOR","ALTO",IF(L11="PROBABLEMODERADO","ALTO",IF(L11="PROBABLEMAYOR","EXTREMO",IF(L11="PROBABLECATASTROFICO","EXTREMO",IF(L11="CASI SEGUROINSIGNIFICANTE","ALTO",IF(L11="CASI SEGUROMENOR","ALTO",IF(L11="CASI SEGUROMODERADO","EXTREMO",IF(L11="CASI SEGUROMAYOR","EXTREMO",IF(L11="CASI SEGUROCATASTROFICO","EXTREMO")))))))))))))))))))))))))</f>
        <v>MODERADO</v>
      </c>
      <c r="N11" s="119"/>
      <c r="O11" s="119"/>
      <c r="P11" s="119"/>
      <c r="Q11" s="119"/>
      <c r="R11" s="119"/>
      <c r="S11" s="119"/>
      <c r="T11" s="119"/>
      <c r="U11" s="119"/>
      <c r="V11" s="119"/>
    </row>
    <row r="12" spans="1:41" ht="162.75" customHeight="1" x14ac:dyDescent="0.25">
      <c r="A12" s="664"/>
      <c r="B12" s="661"/>
      <c r="C12" s="222" t="str">
        <f>CONCATENATE(D12,"-",E12,"-",F12)</f>
        <v>RC-HUM -3</v>
      </c>
      <c r="D12" s="223" t="s">
        <v>828</v>
      </c>
      <c r="E12" s="223" t="s">
        <v>616</v>
      </c>
      <c r="F12" s="224">
        <v>3</v>
      </c>
      <c r="G12" s="404" t="s">
        <v>890</v>
      </c>
      <c r="H12" s="404" t="s">
        <v>832</v>
      </c>
      <c r="I12" s="404" t="s">
        <v>833</v>
      </c>
      <c r="J12" s="225" t="s">
        <v>67</v>
      </c>
      <c r="K12" s="226" t="str">
        <f>J47</f>
        <v>MODERADO</v>
      </c>
      <c r="L12" s="227" t="str">
        <f>CONCATENATE(J12,K12)</f>
        <v>RAROMODERADO</v>
      </c>
      <c r="M12" s="228"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MODERADO</v>
      </c>
      <c r="N12" s="119"/>
      <c r="O12" s="119"/>
      <c r="P12" s="119"/>
      <c r="Q12" s="119"/>
      <c r="R12" s="119"/>
      <c r="S12" s="119"/>
      <c r="T12" s="119"/>
      <c r="U12" s="119"/>
      <c r="V12" s="119"/>
    </row>
    <row r="13" spans="1:41" ht="162.75" customHeight="1" x14ac:dyDescent="0.25">
      <c r="A13" s="665"/>
      <c r="B13" s="662"/>
      <c r="C13" s="222" t="str">
        <f>CONCATENATE(D13,"-",E13,"-",F13)</f>
        <v>RC-HUM -4</v>
      </c>
      <c r="D13" s="223" t="s">
        <v>828</v>
      </c>
      <c r="E13" s="223" t="s">
        <v>616</v>
      </c>
      <c r="F13" s="224">
        <v>4</v>
      </c>
      <c r="G13" s="404" t="s">
        <v>884</v>
      </c>
      <c r="H13" s="410" t="s">
        <v>851</v>
      </c>
      <c r="I13" s="410" t="s">
        <v>852</v>
      </c>
      <c r="J13" s="225" t="s">
        <v>72</v>
      </c>
      <c r="K13" s="226" t="str">
        <f>K47</f>
        <v>MODERADO</v>
      </c>
      <c r="L13" s="227" t="str">
        <f>CONCATENATE(J13,K13)</f>
        <v>IMPROBABLEMODERADO</v>
      </c>
      <c r="M13" s="228" t="str">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MODERADO</v>
      </c>
      <c r="N13" s="119"/>
      <c r="O13" s="119"/>
      <c r="P13" s="119"/>
      <c r="Q13" s="119"/>
      <c r="R13" s="119"/>
      <c r="S13" s="119"/>
      <c r="T13" s="119"/>
      <c r="U13" s="119"/>
      <c r="V13" s="119"/>
    </row>
    <row r="14" spans="1:41" ht="33.75" customHeight="1" x14ac:dyDescent="0.25">
      <c r="A14" s="119"/>
      <c r="B14" s="119"/>
      <c r="C14" s="119"/>
      <c r="D14" s="119"/>
      <c r="E14" s="119"/>
      <c r="F14" s="229"/>
      <c r="G14" s="229"/>
      <c r="H14" s="229"/>
      <c r="I14" s="229"/>
      <c r="J14" s="230"/>
      <c r="K14" s="230"/>
      <c r="L14" s="231"/>
      <c r="M14" s="232"/>
      <c r="N14" s="119"/>
      <c r="O14" s="119"/>
      <c r="P14" s="119"/>
      <c r="Q14" s="119"/>
      <c r="R14" s="119"/>
      <c r="S14" s="119"/>
      <c r="T14" s="119"/>
      <c r="U14" s="119"/>
      <c r="V14" s="119"/>
    </row>
    <row r="15" spans="1:41" ht="16.5" customHeight="1" x14ac:dyDescent="0.35">
      <c r="A15" s="119"/>
      <c r="B15" s="119"/>
      <c r="C15" s="119"/>
      <c r="D15" s="119"/>
      <c r="E15" s="119"/>
      <c r="F15" s="216"/>
      <c r="G15" s="216"/>
      <c r="H15" s="216"/>
      <c r="I15" s="216"/>
      <c r="J15" s="216"/>
      <c r="K15" s="216"/>
      <c r="L15" s="216"/>
      <c r="M15" s="216"/>
      <c r="N15" s="218"/>
      <c r="O15" s="119"/>
      <c r="P15" s="119"/>
      <c r="Q15" s="119"/>
      <c r="R15" s="119"/>
      <c r="S15" s="119"/>
      <c r="T15" s="119"/>
      <c r="U15" s="119"/>
      <c r="V15" s="119"/>
    </row>
    <row r="16" spans="1:41" ht="15.75" x14ac:dyDescent="0.25">
      <c r="A16" s="119"/>
      <c r="B16" s="119"/>
      <c r="C16" s="119"/>
      <c r="D16" s="119"/>
      <c r="E16" s="119"/>
      <c r="F16" s="119"/>
      <c r="G16" s="666" t="s">
        <v>176</v>
      </c>
      <c r="H16" s="666"/>
      <c r="I16" s="666"/>
      <c r="J16" s="119"/>
      <c r="K16" s="119"/>
      <c r="L16" s="119"/>
      <c r="M16" s="119"/>
      <c r="N16" s="119"/>
      <c r="O16" s="119"/>
      <c r="P16" s="119"/>
      <c r="Q16" s="119"/>
      <c r="R16" s="119"/>
      <c r="S16" s="119"/>
      <c r="T16" s="119"/>
      <c r="U16" s="119"/>
      <c r="V16" s="119"/>
    </row>
    <row r="17" spans="1:22" x14ac:dyDescent="0.25">
      <c r="A17" s="119"/>
      <c r="B17" s="119"/>
      <c r="C17" s="119"/>
      <c r="D17" s="119"/>
      <c r="E17" s="119"/>
      <c r="F17" s="119"/>
      <c r="G17" s="233" t="s">
        <v>4</v>
      </c>
      <c r="H17" s="233" t="s">
        <v>5</v>
      </c>
      <c r="I17" s="233" t="s">
        <v>6</v>
      </c>
      <c r="J17" s="119"/>
      <c r="K17" s="119"/>
      <c r="L17" s="119"/>
      <c r="M17" s="119"/>
      <c r="N17" s="119"/>
      <c r="O17" s="119"/>
      <c r="P17" s="119"/>
      <c r="Q17" s="119"/>
      <c r="R17" s="119"/>
      <c r="S17" s="119"/>
      <c r="T17" s="119"/>
      <c r="U17" s="119"/>
      <c r="V17" s="119"/>
    </row>
    <row r="18" spans="1:22" ht="28.5" x14ac:dyDescent="0.25">
      <c r="A18" s="119"/>
      <c r="B18" s="119"/>
      <c r="C18" s="119"/>
      <c r="D18" s="119"/>
      <c r="E18" s="119"/>
      <c r="F18" s="119"/>
      <c r="G18" s="234" t="s">
        <v>76</v>
      </c>
      <c r="H18" s="235" t="s">
        <v>8</v>
      </c>
      <c r="I18" s="235" t="s">
        <v>9</v>
      </c>
      <c r="J18" s="119"/>
      <c r="K18" s="119"/>
      <c r="L18" s="119"/>
      <c r="M18" s="119"/>
      <c r="N18" s="119"/>
      <c r="O18" s="119"/>
      <c r="P18" s="119"/>
      <c r="Q18" s="119"/>
      <c r="R18" s="119"/>
      <c r="S18" s="119"/>
      <c r="T18" s="119"/>
      <c r="U18" s="119"/>
      <c r="V18" s="119"/>
    </row>
    <row r="19" spans="1:22" ht="28.5" x14ac:dyDescent="0.25">
      <c r="A19" s="119"/>
      <c r="B19" s="119"/>
      <c r="C19" s="119"/>
      <c r="D19" s="119"/>
      <c r="E19" s="119"/>
      <c r="F19" s="119"/>
      <c r="G19" s="236" t="s">
        <v>75</v>
      </c>
      <c r="H19" s="235" t="s">
        <v>11</v>
      </c>
      <c r="I19" s="235" t="s">
        <v>12</v>
      </c>
      <c r="J19" s="119"/>
      <c r="K19" s="119"/>
      <c r="L19" s="119"/>
      <c r="M19" s="119"/>
      <c r="N19" s="119"/>
      <c r="O19" s="119"/>
      <c r="P19" s="119"/>
      <c r="Q19" s="119"/>
      <c r="R19" s="119"/>
      <c r="S19" s="119"/>
      <c r="T19" s="119"/>
      <c r="U19" s="119"/>
      <c r="V19" s="119"/>
    </row>
    <row r="20" spans="1:22" ht="30" customHeight="1" x14ac:dyDescent="0.25">
      <c r="A20" s="119"/>
      <c r="B20" s="119"/>
      <c r="C20" s="119"/>
      <c r="D20" s="119"/>
      <c r="E20" s="119"/>
      <c r="F20" s="119"/>
      <c r="G20" s="237" t="s">
        <v>74</v>
      </c>
      <c r="H20" s="235" t="s">
        <v>14</v>
      </c>
      <c r="I20" s="235" t="s">
        <v>15</v>
      </c>
      <c r="J20" s="119"/>
      <c r="K20" s="119"/>
      <c r="L20" s="119"/>
      <c r="M20" s="119"/>
      <c r="N20" s="119"/>
      <c r="O20" s="119"/>
      <c r="P20" s="119"/>
      <c r="Q20" s="119"/>
      <c r="R20" s="119"/>
      <c r="S20" s="119"/>
      <c r="T20" s="119"/>
      <c r="U20" s="119"/>
      <c r="V20" s="119"/>
    </row>
    <row r="21" spans="1:22" ht="30" customHeight="1" x14ac:dyDescent="0.25">
      <c r="A21" s="119"/>
      <c r="B21" s="119"/>
      <c r="C21" s="119"/>
      <c r="D21" s="119"/>
      <c r="E21" s="119"/>
      <c r="F21" s="119"/>
      <c r="G21" s="238" t="s">
        <v>72</v>
      </c>
      <c r="H21" s="235" t="s">
        <v>17</v>
      </c>
      <c r="I21" s="235" t="s">
        <v>18</v>
      </c>
      <c r="J21" s="119"/>
      <c r="K21" s="119"/>
      <c r="L21" s="119"/>
      <c r="M21" s="119"/>
      <c r="N21" s="119"/>
      <c r="O21" s="119"/>
      <c r="P21" s="119"/>
      <c r="Q21" s="119"/>
      <c r="R21" s="119"/>
      <c r="S21" s="119"/>
      <c r="T21" s="119"/>
      <c r="U21" s="119"/>
      <c r="V21" s="119"/>
    </row>
    <row r="22" spans="1:22" ht="28.5" x14ac:dyDescent="0.25">
      <c r="A22" s="119"/>
      <c r="B22" s="119"/>
      <c r="C22" s="119"/>
      <c r="D22" s="119"/>
      <c r="E22" s="119"/>
      <c r="F22" s="119"/>
      <c r="G22" s="239" t="s">
        <v>67</v>
      </c>
      <c r="H22" s="235" t="s">
        <v>20</v>
      </c>
      <c r="I22" s="235" t="s">
        <v>21</v>
      </c>
      <c r="J22" s="119"/>
      <c r="K22" s="119"/>
      <c r="L22" s="119"/>
      <c r="M22" s="119"/>
      <c r="N22" s="119"/>
      <c r="O22" s="119"/>
      <c r="P22" s="119"/>
      <c r="Q22" s="119"/>
      <c r="R22" s="119"/>
      <c r="S22" s="119"/>
      <c r="T22" s="119"/>
      <c r="U22" s="119"/>
      <c r="V22" s="119"/>
    </row>
    <row r="23" spans="1:22" ht="18" x14ac:dyDescent="0.25">
      <c r="A23" s="119"/>
      <c r="B23" s="119"/>
      <c r="C23" s="119"/>
      <c r="D23" s="119"/>
      <c r="E23" s="119"/>
      <c r="F23" s="240"/>
      <c r="G23" s="119"/>
      <c r="H23" s="127"/>
      <c r="I23" s="127"/>
      <c r="J23" s="127"/>
      <c r="K23" s="127"/>
      <c r="L23" s="127"/>
      <c r="M23" s="127"/>
      <c r="N23" s="119"/>
      <c r="O23" s="119"/>
      <c r="P23" s="119"/>
      <c r="Q23" s="119"/>
      <c r="R23" s="119"/>
      <c r="S23" s="119"/>
      <c r="T23" s="119"/>
      <c r="U23" s="119"/>
      <c r="V23" s="119"/>
    </row>
    <row r="24" spans="1:22" ht="16.5" thickBot="1" x14ac:dyDescent="0.3">
      <c r="A24" s="119"/>
      <c r="B24" s="119"/>
      <c r="C24" s="119"/>
      <c r="D24" s="119"/>
      <c r="E24" s="119"/>
      <c r="F24" s="667" t="s">
        <v>177</v>
      </c>
      <c r="G24" s="667"/>
      <c r="H24" s="667"/>
      <c r="I24" s="667"/>
      <c r="J24" s="667"/>
      <c r="K24" s="667"/>
      <c r="L24" s="667"/>
      <c r="M24" s="127"/>
      <c r="N24" s="119"/>
      <c r="O24" s="119"/>
      <c r="P24" s="119"/>
      <c r="Q24" s="119"/>
      <c r="R24" s="119"/>
      <c r="S24" s="119"/>
      <c r="T24" s="119"/>
      <c r="U24" s="119"/>
      <c r="V24" s="119"/>
    </row>
    <row r="25" spans="1:22" ht="15" customHeight="1" thickBot="1" x14ac:dyDescent="0.3">
      <c r="A25" s="119"/>
      <c r="B25" s="119"/>
      <c r="C25" s="119"/>
      <c r="D25" s="119"/>
      <c r="E25" s="119"/>
      <c r="F25" s="658" t="s">
        <v>2</v>
      </c>
      <c r="G25" s="657" t="s">
        <v>162</v>
      </c>
      <c r="H25" s="241">
        <v>1</v>
      </c>
      <c r="I25" s="241">
        <v>2</v>
      </c>
      <c r="J25" s="241">
        <v>3</v>
      </c>
      <c r="K25" s="241">
        <v>4</v>
      </c>
      <c r="L25" s="241">
        <v>5</v>
      </c>
      <c r="M25" s="119"/>
      <c r="N25" s="668" t="s">
        <v>52</v>
      </c>
      <c r="O25" s="669"/>
      <c r="P25" s="669"/>
      <c r="Q25" s="669"/>
      <c r="R25" s="669"/>
      <c r="S25" s="669"/>
      <c r="T25" s="669"/>
      <c r="U25" s="669"/>
      <c r="V25" s="670"/>
    </row>
    <row r="26" spans="1:22" ht="56.25" customHeight="1" thickBot="1" x14ac:dyDescent="0.3">
      <c r="A26" s="119"/>
      <c r="B26" s="119"/>
      <c r="C26" s="119"/>
      <c r="D26" s="119"/>
      <c r="E26" s="119"/>
      <c r="F26" s="659"/>
      <c r="G26" s="657"/>
      <c r="H26" s="242" t="s">
        <v>169</v>
      </c>
      <c r="I26" s="242" t="s">
        <v>169</v>
      </c>
      <c r="J26" s="242" t="s">
        <v>169</v>
      </c>
      <c r="K26" s="242" t="s">
        <v>169</v>
      </c>
      <c r="L26" s="242" t="s">
        <v>169</v>
      </c>
      <c r="M26" s="119"/>
      <c r="N26" s="651" t="s">
        <v>50</v>
      </c>
      <c r="O26" s="652"/>
      <c r="P26" s="652"/>
      <c r="Q26" s="652"/>
      <c r="R26" s="652"/>
      <c r="S26" s="652"/>
      <c r="T26" s="652"/>
      <c r="U26" s="652"/>
      <c r="V26" s="653"/>
    </row>
    <row r="27" spans="1:22" s="35" customFormat="1" ht="25.5" x14ac:dyDescent="0.2">
      <c r="A27" s="130"/>
      <c r="B27" s="130"/>
      <c r="C27" s="130"/>
      <c r="D27" s="130"/>
      <c r="E27" s="130"/>
      <c r="F27" s="243">
        <v>16</v>
      </c>
      <c r="G27" s="244" t="s">
        <v>27</v>
      </c>
      <c r="H27" s="207"/>
      <c r="I27" s="207"/>
      <c r="J27" s="207"/>
      <c r="K27" s="245"/>
      <c r="L27" s="245"/>
      <c r="M27" s="130"/>
      <c r="N27" s="654" t="s">
        <v>49</v>
      </c>
      <c r="O27" s="246"/>
      <c r="P27" s="247"/>
      <c r="Q27" s="248" t="s">
        <v>54</v>
      </c>
      <c r="R27" s="248" t="s">
        <v>55</v>
      </c>
      <c r="S27" s="249" t="s">
        <v>56</v>
      </c>
      <c r="T27" s="250" t="s">
        <v>57</v>
      </c>
      <c r="U27" s="251" t="s">
        <v>58</v>
      </c>
      <c r="V27" s="252"/>
    </row>
    <row r="28" spans="1:22" s="35" customFormat="1" ht="27" customHeight="1" thickBot="1" x14ac:dyDescent="0.25">
      <c r="A28" s="130"/>
      <c r="B28" s="130"/>
      <c r="C28" s="130"/>
      <c r="D28" s="130"/>
      <c r="E28" s="130"/>
      <c r="F28" s="253">
        <v>1</v>
      </c>
      <c r="G28" s="254" t="s">
        <v>28</v>
      </c>
      <c r="H28" s="207" t="s">
        <v>116</v>
      </c>
      <c r="I28" s="207"/>
      <c r="J28" s="207"/>
      <c r="K28" s="245"/>
      <c r="L28" s="245"/>
      <c r="M28" s="130"/>
      <c r="N28" s="655"/>
      <c r="O28" s="255"/>
      <c r="P28" s="256"/>
      <c r="Q28" s="257">
        <v>1</v>
      </c>
      <c r="R28" s="257">
        <v>2</v>
      </c>
      <c r="S28" s="258">
        <v>3</v>
      </c>
      <c r="T28" s="257">
        <v>4</v>
      </c>
      <c r="U28" s="259">
        <v>5</v>
      </c>
      <c r="V28" s="252"/>
    </row>
    <row r="29" spans="1:22" s="35" customFormat="1" ht="25.5" x14ac:dyDescent="0.2">
      <c r="A29" s="130"/>
      <c r="B29" s="130"/>
      <c r="C29" s="130"/>
      <c r="D29" s="130"/>
      <c r="E29" s="130"/>
      <c r="F29" s="253">
        <v>2</v>
      </c>
      <c r="G29" s="254" t="s">
        <v>29</v>
      </c>
      <c r="H29" s="207"/>
      <c r="I29" s="207"/>
      <c r="J29" s="207"/>
      <c r="K29" s="245"/>
      <c r="L29" s="245"/>
      <c r="M29" s="130"/>
      <c r="N29" s="655"/>
      <c r="O29" s="260" t="s">
        <v>7</v>
      </c>
      <c r="P29" s="257">
        <v>5</v>
      </c>
      <c r="Q29" s="261" t="s">
        <v>59</v>
      </c>
      <c r="R29" s="262" t="s">
        <v>59</v>
      </c>
      <c r="S29" s="263" t="s">
        <v>60</v>
      </c>
      <c r="T29" s="264" t="s">
        <v>60</v>
      </c>
      <c r="U29" s="265" t="s">
        <v>60</v>
      </c>
      <c r="V29" s="252"/>
    </row>
    <row r="30" spans="1:22" s="35" customFormat="1" ht="28.5" customHeight="1" x14ac:dyDescent="0.2">
      <c r="A30" s="130"/>
      <c r="B30" s="130"/>
      <c r="C30" s="130"/>
      <c r="D30" s="130"/>
      <c r="E30" s="130"/>
      <c r="F30" s="253">
        <v>3</v>
      </c>
      <c r="G30" s="254" t="s">
        <v>30</v>
      </c>
      <c r="H30" s="207"/>
      <c r="I30" s="207"/>
      <c r="J30" s="207"/>
      <c r="K30" s="245"/>
      <c r="L30" s="245"/>
      <c r="M30" s="130"/>
      <c r="N30" s="655"/>
      <c r="O30" s="260" t="s">
        <v>10</v>
      </c>
      <c r="P30" s="257">
        <v>4</v>
      </c>
      <c r="Q30" s="266" t="s">
        <v>61</v>
      </c>
      <c r="R30" s="267" t="s">
        <v>59</v>
      </c>
      <c r="S30" s="268" t="s">
        <v>59</v>
      </c>
      <c r="T30" s="269" t="s">
        <v>60</v>
      </c>
      <c r="U30" s="270" t="s">
        <v>60</v>
      </c>
      <c r="V30" s="252"/>
    </row>
    <row r="31" spans="1:22" s="35" customFormat="1" ht="25.5" x14ac:dyDescent="0.2">
      <c r="A31" s="130"/>
      <c r="B31" s="130"/>
      <c r="C31" s="130"/>
      <c r="D31" s="130"/>
      <c r="E31" s="130"/>
      <c r="F31" s="253">
        <v>4</v>
      </c>
      <c r="G31" s="254" t="s">
        <v>31</v>
      </c>
      <c r="H31" s="207"/>
      <c r="I31" s="207"/>
      <c r="J31" s="207"/>
      <c r="K31" s="245"/>
      <c r="L31" s="245"/>
      <c r="M31" s="130"/>
      <c r="N31" s="655"/>
      <c r="O31" s="260" t="s">
        <v>13</v>
      </c>
      <c r="P31" s="257">
        <v>3</v>
      </c>
      <c r="Q31" s="271" t="s">
        <v>62</v>
      </c>
      <c r="R31" s="272" t="s">
        <v>61</v>
      </c>
      <c r="S31" s="268" t="s">
        <v>59</v>
      </c>
      <c r="T31" s="269" t="s">
        <v>60</v>
      </c>
      <c r="U31" s="270" t="s">
        <v>60</v>
      </c>
      <c r="V31" s="252"/>
    </row>
    <row r="32" spans="1:22" s="35" customFormat="1" ht="25.5" x14ac:dyDescent="0.2">
      <c r="A32" s="130"/>
      <c r="B32" s="130"/>
      <c r="C32" s="130"/>
      <c r="D32" s="130"/>
      <c r="E32" s="130"/>
      <c r="F32" s="253">
        <v>5</v>
      </c>
      <c r="G32" s="254" t="s">
        <v>32</v>
      </c>
      <c r="H32" s="207" t="s">
        <v>116</v>
      </c>
      <c r="I32" s="207" t="s">
        <v>116</v>
      </c>
      <c r="J32" s="207" t="s">
        <v>116</v>
      </c>
      <c r="K32" s="245" t="s">
        <v>116</v>
      </c>
      <c r="L32" s="245"/>
      <c r="M32" s="130"/>
      <c r="N32" s="655"/>
      <c r="O32" s="260" t="s">
        <v>16</v>
      </c>
      <c r="P32" s="257">
        <v>2</v>
      </c>
      <c r="Q32" s="271" t="s">
        <v>62</v>
      </c>
      <c r="R32" s="273" t="s">
        <v>62</v>
      </c>
      <c r="S32" s="274" t="s">
        <v>61</v>
      </c>
      <c r="T32" s="275" t="s">
        <v>59</v>
      </c>
      <c r="U32" s="270" t="s">
        <v>60</v>
      </c>
      <c r="V32" s="252"/>
    </row>
    <row r="33" spans="1:22" s="35" customFormat="1" ht="15.75" thickBot="1" x14ac:dyDescent="0.25">
      <c r="A33" s="130"/>
      <c r="B33" s="130"/>
      <c r="C33" s="130"/>
      <c r="D33" s="130"/>
      <c r="E33" s="130"/>
      <c r="F33" s="253">
        <v>6</v>
      </c>
      <c r="G33" s="254" t="s">
        <v>33</v>
      </c>
      <c r="H33" s="207" t="s">
        <v>116</v>
      </c>
      <c r="I33" s="207"/>
      <c r="J33" s="207"/>
      <c r="K33" s="245"/>
      <c r="L33" s="245"/>
      <c r="M33" s="130"/>
      <c r="N33" s="655"/>
      <c r="O33" s="260" t="s">
        <v>19</v>
      </c>
      <c r="P33" s="257">
        <v>1</v>
      </c>
      <c r="Q33" s="276" t="s">
        <v>62</v>
      </c>
      <c r="R33" s="277" t="s">
        <v>62</v>
      </c>
      <c r="S33" s="278" t="s">
        <v>61</v>
      </c>
      <c r="T33" s="279" t="s">
        <v>59</v>
      </c>
      <c r="U33" s="270" t="s">
        <v>60</v>
      </c>
      <c r="V33" s="252"/>
    </row>
    <row r="34" spans="1:22" s="35" customFormat="1" ht="26.25" thickBot="1" x14ac:dyDescent="0.25">
      <c r="A34" s="130"/>
      <c r="B34" s="130"/>
      <c r="C34" s="130"/>
      <c r="D34" s="130"/>
      <c r="E34" s="130"/>
      <c r="F34" s="253">
        <v>7</v>
      </c>
      <c r="G34" s="254" t="s">
        <v>34</v>
      </c>
      <c r="H34" s="207"/>
      <c r="I34" s="207"/>
      <c r="J34" s="207"/>
      <c r="K34" s="245"/>
      <c r="L34" s="245"/>
      <c r="M34" s="130"/>
      <c r="N34" s="656"/>
      <c r="O34" s="280"/>
      <c r="P34" s="281"/>
      <c r="Q34" s="281"/>
      <c r="R34" s="281"/>
      <c r="S34" s="281"/>
      <c r="T34" s="281"/>
      <c r="U34" s="281"/>
      <c r="V34" s="282"/>
    </row>
    <row r="35" spans="1:22" s="35" customFormat="1" ht="38.25" x14ac:dyDescent="0.25">
      <c r="A35" s="130"/>
      <c r="B35" s="130"/>
      <c r="C35" s="130"/>
      <c r="D35" s="130"/>
      <c r="E35" s="130"/>
      <c r="F35" s="253">
        <v>8</v>
      </c>
      <c r="G35" s="254" t="s">
        <v>35</v>
      </c>
      <c r="H35" s="207"/>
      <c r="I35" s="207"/>
      <c r="J35" s="207"/>
      <c r="K35" s="245"/>
      <c r="L35" s="245"/>
      <c r="M35" s="130"/>
      <c r="N35" s="283"/>
      <c r="O35" s="283"/>
      <c r="P35" s="283"/>
      <c r="Q35" s="283"/>
      <c r="R35" s="283"/>
      <c r="S35" s="283"/>
      <c r="T35" s="283"/>
      <c r="U35" s="283"/>
      <c r="V35" s="283"/>
    </row>
    <row r="36" spans="1:22" s="35" customFormat="1" x14ac:dyDescent="0.25">
      <c r="A36" s="130"/>
      <c r="B36" s="130"/>
      <c r="C36" s="130"/>
      <c r="D36" s="130"/>
      <c r="E36" s="130"/>
      <c r="F36" s="253">
        <v>9</v>
      </c>
      <c r="G36" s="254" t="s">
        <v>36</v>
      </c>
      <c r="H36" s="207"/>
      <c r="I36" s="207"/>
      <c r="J36" s="207"/>
      <c r="K36" s="245"/>
      <c r="L36" s="245"/>
      <c r="M36" s="130"/>
      <c r="N36" s="284" t="s">
        <v>63</v>
      </c>
      <c r="O36" s="119"/>
      <c r="P36" s="285"/>
      <c r="Q36" s="285"/>
      <c r="R36" s="285"/>
      <c r="S36" s="285"/>
      <c r="T36" s="286"/>
      <c r="U36" s="119"/>
      <c r="V36" s="119"/>
    </row>
    <row r="37" spans="1:22" s="35" customFormat="1" ht="25.5" x14ac:dyDescent="0.2">
      <c r="A37" s="130"/>
      <c r="B37" s="130"/>
      <c r="C37" s="130"/>
      <c r="D37" s="130"/>
      <c r="E37" s="130"/>
      <c r="F37" s="253">
        <v>10</v>
      </c>
      <c r="G37" s="254" t="s">
        <v>37</v>
      </c>
      <c r="H37" s="207" t="s">
        <v>116</v>
      </c>
      <c r="I37" s="207"/>
      <c r="J37" s="207"/>
      <c r="K37" s="245" t="s">
        <v>116</v>
      </c>
      <c r="L37" s="245"/>
      <c r="M37" s="130"/>
      <c r="N37" s="287" t="s">
        <v>64</v>
      </c>
      <c r="O37" s="119"/>
      <c r="P37" s="285"/>
      <c r="Q37" s="285"/>
      <c r="R37" s="285"/>
      <c r="S37" s="285"/>
      <c r="T37" s="119"/>
      <c r="U37" s="119"/>
      <c r="V37" s="119"/>
    </row>
    <row r="38" spans="1:22" s="35" customFormat="1" x14ac:dyDescent="0.2">
      <c r="A38" s="130"/>
      <c r="B38" s="130"/>
      <c r="C38" s="130"/>
      <c r="D38" s="130"/>
      <c r="E38" s="130"/>
      <c r="F38" s="253">
        <v>11</v>
      </c>
      <c r="G38" s="254" t="s">
        <v>38</v>
      </c>
      <c r="H38" s="207" t="s">
        <v>116</v>
      </c>
      <c r="I38" s="207"/>
      <c r="J38" s="207"/>
      <c r="K38" s="245" t="s">
        <v>116</v>
      </c>
      <c r="L38" s="245"/>
      <c r="M38" s="130"/>
      <c r="N38" s="288" t="s">
        <v>65</v>
      </c>
      <c r="O38" s="119"/>
      <c r="P38" s="285"/>
      <c r="Q38" s="285"/>
      <c r="R38" s="285"/>
      <c r="S38" s="285"/>
      <c r="T38" s="119"/>
      <c r="U38" s="119"/>
      <c r="V38" s="119"/>
    </row>
    <row r="39" spans="1:22" s="35" customFormat="1" x14ac:dyDescent="0.2">
      <c r="A39" s="130"/>
      <c r="B39" s="130"/>
      <c r="C39" s="130"/>
      <c r="D39" s="130"/>
      <c r="E39" s="130"/>
      <c r="F39" s="253">
        <v>12</v>
      </c>
      <c r="G39" s="254" t="s">
        <v>39</v>
      </c>
      <c r="H39" s="207" t="s">
        <v>116</v>
      </c>
      <c r="I39" s="207" t="s">
        <v>116</v>
      </c>
      <c r="J39" s="207" t="s">
        <v>116</v>
      </c>
      <c r="K39" s="245" t="s">
        <v>116</v>
      </c>
      <c r="L39" s="245"/>
      <c r="M39" s="130"/>
      <c r="N39" s="289" t="s">
        <v>56</v>
      </c>
      <c r="O39" s="119"/>
      <c r="P39" s="285"/>
      <c r="Q39" s="285"/>
      <c r="R39" s="285"/>
      <c r="S39" s="285"/>
      <c r="T39" s="119"/>
      <c r="U39" s="119"/>
      <c r="V39" s="119"/>
    </row>
    <row r="40" spans="1:22" s="35" customFormat="1" x14ac:dyDescent="0.2">
      <c r="A40" s="130"/>
      <c r="B40" s="130"/>
      <c r="C40" s="130"/>
      <c r="D40" s="130"/>
      <c r="E40" s="130"/>
      <c r="F40" s="253">
        <v>13</v>
      </c>
      <c r="G40" s="254" t="s">
        <v>40</v>
      </c>
      <c r="H40" s="207" t="s">
        <v>116</v>
      </c>
      <c r="I40" s="207"/>
      <c r="J40" s="207"/>
      <c r="K40" s="245"/>
      <c r="L40" s="245"/>
      <c r="M40" s="130"/>
      <c r="N40" s="290" t="s">
        <v>66</v>
      </c>
      <c r="O40" s="119"/>
      <c r="P40" s="285"/>
      <c r="Q40" s="285"/>
      <c r="R40" s="285"/>
      <c r="S40" s="285"/>
      <c r="T40" s="119"/>
      <c r="U40" s="119"/>
      <c r="V40" s="119"/>
    </row>
    <row r="41" spans="1:22" s="35" customFormat="1" x14ac:dyDescent="0.25">
      <c r="A41" s="130"/>
      <c r="B41" s="130"/>
      <c r="C41" s="130"/>
      <c r="D41" s="130"/>
      <c r="E41" s="130"/>
      <c r="F41" s="253">
        <v>14</v>
      </c>
      <c r="G41" s="254" t="s">
        <v>41</v>
      </c>
      <c r="H41" s="207"/>
      <c r="I41" s="207"/>
      <c r="J41" s="207"/>
      <c r="K41" s="245"/>
      <c r="L41" s="245"/>
      <c r="M41" s="130"/>
      <c r="N41" s="130"/>
      <c r="O41" s="130"/>
      <c r="P41" s="130"/>
      <c r="Q41" s="129"/>
      <c r="R41" s="130"/>
      <c r="S41" s="130"/>
      <c r="T41" s="130"/>
      <c r="U41" s="130"/>
      <c r="V41" s="130"/>
    </row>
    <row r="42" spans="1:22" s="35" customFormat="1" x14ac:dyDescent="0.25">
      <c r="A42" s="130"/>
      <c r="B42" s="130"/>
      <c r="C42" s="130"/>
      <c r="D42" s="130"/>
      <c r="E42" s="130"/>
      <c r="F42" s="253">
        <v>15</v>
      </c>
      <c r="G42" s="254" t="s">
        <v>42</v>
      </c>
      <c r="H42" s="207"/>
      <c r="I42" s="207"/>
      <c r="J42" s="207"/>
      <c r="K42" s="245" t="s">
        <v>116</v>
      </c>
      <c r="L42" s="245"/>
      <c r="M42" s="130"/>
      <c r="N42" s="130"/>
      <c r="O42" s="130"/>
      <c r="P42" s="130"/>
      <c r="Q42" s="129"/>
      <c r="R42" s="283"/>
      <c r="S42" s="130"/>
      <c r="T42" s="130"/>
      <c r="U42" s="130"/>
      <c r="V42" s="130"/>
    </row>
    <row r="43" spans="1:22" s="35" customFormat="1" x14ac:dyDescent="0.25">
      <c r="A43" s="130"/>
      <c r="B43" s="130"/>
      <c r="C43" s="130"/>
      <c r="D43" s="130"/>
      <c r="E43" s="130"/>
      <c r="F43" s="253">
        <v>17</v>
      </c>
      <c r="G43" s="254" t="s">
        <v>43</v>
      </c>
      <c r="H43" s="207"/>
      <c r="I43" s="207"/>
      <c r="J43" s="207"/>
      <c r="K43" s="245"/>
      <c r="L43" s="245"/>
      <c r="M43" s="130"/>
      <c r="N43" s="130"/>
      <c r="O43" s="130"/>
      <c r="P43" s="130"/>
      <c r="Q43" s="129"/>
      <c r="R43" s="130"/>
      <c r="S43" s="130"/>
      <c r="T43" s="130"/>
      <c r="U43" s="130"/>
      <c r="V43" s="130"/>
    </row>
    <row r="44" spans="1:22" s="35" customFormat="1" x14ac:dyDescent="0.25">
      <c r="A44" s="130"/>
      <c r="B44" s="130"/>
      <c r="C44" s="130"/>
      <c r="D44" s="130"/>
      <c r="E44" s="130"/>
      <c r="F44" s="253">
        <v>18</v>
      </c>
      <c r="G44" s="254" t="s">
        <v>44</v>
      </c>
      <c r="H44" s="207"/>
      <c r="I44" s="207"/>
      <c r="J44" s="207"/>
      <c r="K44" s="245"/>
      <c r="L44" s="245"/>
      <c r="M44" s="130"/>
      <c r="N44" s="130"/>
      <c r="O44" s="130"/>
      <c r="P44" s="130"/>
      <c r="Q44" s="129"/>
      <c r="R44" s="130"/>
      <c r="S44" s="130"/>
      <c r="T44" s="130"/>
      <c r="U44" s="130"/>
      <c r="V44" s="130"/>
    </row>
    <row r="45" spans="1:22" s="35" customFormat="1" x14ac:dyDescent="0.25">
      <c r="A45" s="130"/>
      <c r="B45" s="130"/>
      <c r="C45" s="130"/>
      <c r="D45" s="130"/>
      <c r="E45" s="130"/>
      <c r="F45" s="253">
        <v>19</v>
      </c>
      <c r="G45" s="254" t="s">
        <v>45</v>
      </c>
      <c r="H45" s="207"/>
      <c r="I45" s="207"/>
      <c r="J45" s="207"/>
      <c r="K45" s="245"/>
      <c r="L45" s="245"/>
      <c r="M45" s="130"/>
      <c r="N45" s="130"/>
      <c r="O45" s="130"/>
      <c r="P45" s="130"/>
      <c r="Q45" s="129"/>
      <c r="R45" s="130"/>
      <c r="S45" s="130"/>
      <c r="T45" s="130"/>
      <c r="U45" s="130"/>
      <c r="V45" s="130"/>
    </row>
    <row r="46" spans="1:22" ht="15.75" thickBot="1" x14ac:dyDescent="0.3">
      <c r="A46" s="119"/>
      <c r="B46" s="119"/>
      <c r="C46" s="119"/>
      <c r="D46" s="119"/>
      <c r="E46" s="119"/>
      <c r="F46" s="117"/>
      <c r="G46" s="291" t="s">
        <v>550</v>
      </c>
      <c r="H46" s="292">
        <f>COUNTIF(H27:H45,"SI")</f>
        <v>7</v>
      </c>
      <c r="I46" s="293">
        <f>COUNTIF(I27:I45,"SI")</f>
        <v>2</v>
      </c>
      <c r="J46" s="293">
        <f>COUNTIF(J27:J45,"SI")</f>
        <v>2</v>
      </c>
      <c r="K46" s="292">
        <f>COUNTIF(K27:K45,"SI")</f>
        <v>5</v>
      </c>
      <c r="L46" s="292">
        <f>COUNTIF(L27:L45,"SI")</f>
        <v>0</v>
      </c>
      <c r="M46" s="119"/>
      <c r="N46" s="119"/>
      <c r="O46" s="119"/>
      <c r="P46" s="119"/>
      <c r="Q46" s="108"/>
      <c r="R46" s="119"/>
      <c r="S46" s="119"/>
      <c r="T46" s="119"/>
      <c r="U46" s="119"/>
      <c r="V46" s="119"/>
    </row>
    <row r="47" spans="1:22" ht="15.75" thickBot="1" x14ac:dyDescent="0.3">
      <c r="A47" s="119"/>
      <c r="B47" s="119"/>
      <c r="C47" s="119"/>
      <c r="D47" s="119"/>
      <c r="E47" s="119"/>
      <c r="F47" s="294"/>
      <c r="G47" s="294"/>
      <c r="H47" s="295" t="str">
        <f>IF(AND(H27="SI"),"CATASTROFICO",IF(AND(H46&gt;=1,H46&lt;=5),"MODERADO",IF(AND(H46&gt;=6,H46&lt;=11),"MAYOR",IF(AND(H46&gt;=12,H46&lt;=19),"CATASTROFICO","SIN IMPACTO"))))</f>
        <v>MAYOR</v>
      </c>
      <c r="I47" s="295" t="str">
        <f>IF(AND(I27="SI"),"CATASTROFICO",IF(AND(I46&gt;=1,I46&lt;=5),"MODERADO",IF(AND(I46&gt;=6,I46&lt;=11),"MAYOR",IF(AND(I46&gt;=12,I46&lt;=19),"CATASTROFICO","SIN IMPACTO"))))</f>
        <v>MODERADO</v>
      </c>
      <c r="J47" s="295" t="str">
        <f>IF(AND(J27="SI"),"CATASTROFICO",IF(AND(J46&gt;=1,J46&lt;=5),"MODERADO",IF(AND(J46&gt;=6,J46&lt;=11),"MAYOR",IF(AND(J46&gt;=12,J46&lt;=19),"CATASTROFICO","SIN IMPACTO"))))</f>
        <v>MODERADO</v>
      </c>
      <c r="K47" s="295" t="str">
        <f>IF(AND(K27="SI"),"CATASTROFICO",IF(AND(K46&gt;=1,K46&lt;=5),"MODERADO",IF(AND(K46&gt;=6,K46&lt;=11),"MAYOR",IF(AND(K46&gt;=12,K46&lt;=19),"CATASTROFICO","SIN IMPACTO"))))</f>
        <v>MODERADO</v>
      </c>
      <c r="L47" s="295" t="str">
        <f>IF(AND(L27="SI"),"CATASTROFICO",IF(AND(L46&gt;=1,L46&lt;=5),"MODERADO",IF(AND(L46&gt;=6,L46&lt;=11),"MAYOR",IF(AND(L46&gt;=12,L46&lt;=19),"CATASTROFICO","SIN IMPACTO"))))</f>
        <v>SIN IMPACTO</v>
      </c>
      <c r="M47" s="119"/>
      <c r="N47" s="108"/>
      <c r="O47" s="108"/>
      <c r="P47" s="108"/>
      <c r="Q47" s="108"/>
      <c r="R47" s="119"/>
      <c r="S47" s="119"/>
      <c r="T47" s="119"/>
      <c r="U47" s="119"/>
      <c r="V47" s="119"/>
    </row>
    <row r="48" spans="1:22" x14ac:dyDescent="0.25">
      <c r="A48" s="119"/>
      <c r="B48" s="119"/>
      <c r="C48" s="119"/>
      <c r="D48" s="119"/>
      <c r="E48" s="119"/>
      <c r="F48" s="294"/>
      <c r="G48" s="294"/>
      <c r="H48" s="296"/>
      <c r="I48" s="294"/>
      <c r="J48" s="108"/>
      <c r="K48" s="108"/>
      <c r="L48" s="108"/>
      <c r="M48" s="119"/>
      <c r="N48" s="108"/>
      <c r="O48" s="108"/>
      <c r="P48" s="108"/>
      <c r="Q48" s="108"/>
      <c r="R48" s="119"/>
      <c r="S48" s="119"/>
      <c r="T48" s="119"/>
      <c r="U48" s="119"/>
      <c r="V48" s="119"/>
    </row>
    <row r="49" spans="1:22" x14ac:dyDescent="0.25">
      <c r="A49" s="119"/>
      <c r="B49" s="119"/>
      <c r="C49" s="119"/>
      <c r="D49" s="119"/>
      <c r="E49" s="119"/>
      <c r="F49" s="119"/>
      <c r="G49" s="297" t="s">
        <v>24</v>
      </c>
      <c r="H49" s="117" t="s">
        <v>46</v>
      </c>
      <c r="I49" s="117"/>
      <c r="J49" s="117"/>
      <c r="K49" s="119"/>
      <c r="L49" s="119"/>
      <c r="M49" s="119"/>
      <c r="N49" s="119"/>
      <c r="O49" s="119"/>
      <c r="P49" s="119"/>
      <c r="Q49" s="119"/>
      <c r="R49" s="119"/>
      <c r="S49" s="119"/>
      <c r="T49" s="119"/>
      <c r="U49" s="119"/>
      <c r="V49" s="119"/>
    </row>
    <row r="50" spans="1:22" x14ac:dyDescent="0.25">
      <c r="A50" s="119"/>
      <c r="B50" s="119"/>
      <c r="C50" s="119"/>
      <c r="D50" s="119"/>
      <c r="E50" s="119"/>
      <c r="F50" s="119"/>
      <c r="G50" s="297" t="s">
        <v>23</v>
      </c>
      <c r="H50" s="117" t="s">
        <v>47</v>
      </c>
      <c r="I50" s="117"/>
      <c r="J50" s="117"/>
      <c r="K50" s="119"/>
      <c r="L50" s="119"/>
      <c r="M50" s="119"/>
      <c r="N50" s="119"/>
      <c r="O50" s="119"/>
      <c r="P50" s="119"/>
      <c r="Q50" s="119"/>
      <c r="R50" s="119"/>
      <c r="S50" s="119"/>
      <c r="T50" s="119"/>
      <c r="U50" s="119"/>
      <c r="V50" s="119"/>
    </row>
    <row r="51" spans="1:22" x14ac:dyDescent="0.25">
      <c r="A51" s="119"/>
      <c r="B51" s="119"/>
      <c r="C51" s="119"/>
      <c r="D51" s="119"/>
      <c r="E51" s="119"/>
      <c r="F51" s="119"/>
      <c r="G51" s="297" t="s">
        <v>22</v>
      </c>
      <c r="H51" s="117" t="s">
        <v>48</v>
      </c>
      <c r="I51" s="117"/>
      <c r="J51" s="117"/>
      <c r="K51" s="119"/>
      <c r="L51" s="119"/>
      <c r="M51" s="119"/>
      <c r="N51" s="119"/>
      <c r="O51" s="119"/>
      <c r="P51" s="119"/>
      <c r="Q51" s="119"/>
      <c r="R51" s="119"/>
      <c r="S51" s="119"/>
      <c r="T51" s="119"/>
      <c r="U51" s="119"/>
      <c r="V51" s="119"/>
    </row>
    <row r="52" spans="1:22" x14ac:dyDescent="0.25">
      <c r="A52" s="119"/>
      <c r="B52" s="119"/>
      <c r="C52" s="119"/>
      <c r="D52" s="119"/>
      <c r="E52" s="119"/>
      <c r="F52" s="119"/>
      <c r="G52" s="117"/>
      <c r="H52" s="298" t="s">
        <v>168</v>
      </c>
      <c r="I52" s="298"/>
      <c r="J52" s="298"/>
      <c r="K52" s="119"/>
      <c r="L52" s="119"/>
      <c r="M52" s="119"/>
      <c r="N52" s="119"/>
      <c r="O52" s="119"/>
      <c r="P52" s="119"/>
      <c r="Q52" s="119"/>
      <c r="R52" s="119"/>
      <c r="S52" s="119"/>
      <c r="T52" s="119"/>
      <c r="U52" s="119"/>
      <c r="V52" s="119"/>
    </row>
    <row r="53" spans="1:22" x14ac:dyDescent="0.25">
      <c r="A53" s="119"/>
      <c r="B53" s="119"/>
      <c r="C53" s="119"/>
      <c r="D53" s="119"/>
      <c r="E53" s="119"/>
      <c r="F53" s="119"/>
      <c r="G53" s="119"/>
      <c r="H53" s="119"/>
      <c r="I53" s="119"/>
      <c r="J53" s="119"/>
      <c r="K53" s="119"/>
      <c r="L53" s="119"/>
      <c r="M53" s="119"/>
      <c r="N53" s="119"/>
      <c r="O53" s="119"/>
      <c r="P53" s="119"/>
      <c r="Q53" s="119"/>
      <c r="R53" s="119"/>
      <c r="S53" s="119"/>
      <c r="T53" s="119"/>
      <c r="U53" s="119"/>
      <c r="V53" s="119"/>
    </row>
    <row r="54" spans="1:22" x14ac:dyDescent="0.25">
      <c r="A54" s="119"/>
      <c r="B54" s="119"/>
      <c r="C54" s="119"/>
      <c r="D54" s="119"/>
      <c r="E54" s="119"/>
      <c r="F54" s="119"/>
      <c r="G54" s="119"/>
      <c r="H54" s="119"/>
      <c r="I54" s="119"/>
      <c r="J54" s="119"/>
      <c r="K54" s="119"/>
      <c r="L54" s="119"/>
      <c r="M54" s="119"/>
      <c r="N54" s="119"/>
      <c r="O54" s="119"/>
      <c r="P54" s="119"/>
      <c r="Q54" s="119"/>
      <c r="R54" s="119"/>
      <c r="S54" s="119"/>
      <c r="T54" s="119"/>
      <c r="U54" s="119"/>
      <c r="V54" s="119"/>
    </row>
    <row r="55" spans="1:22" x14ac:dyDescent="0.25">
      <c r="A55" s="119"/>
      <c r="B55" s="119"/>
      <c r="C55" s="119"/>
      <c r="D55" s="119"/>
      <c r="E55" s="119"/>
      <c r="F55" s="119"/>
      <c r="G55" s="119"/>
      <c r="H55" s="119"/>
      <c r="I55" s="119"/>
      <c r="J55" s="119"/>
      <c r="K55" s="119"/>
      <c r="L55" s="119"/>
      <c r="M55" s="119"/>
      <c r="N55" s="119"/>
      <c r="O55" s="119"/>
      <c r="P55" s="119"/>
      <c r="Q55" s="119"/>
      <c r="R55" s="119"/>
      <c r="S55" s="119"/>
      <c r="T55" s="119"/>
      <c r="U55" s="119"/>
      <c r="V55" s="119"/>
    </row>
    <row r="56" spans="1:22" x14ac:dyDescent="0.25">
      <c r="A56" s="119"/>
      <c r="B56" s="119"/>
      <c r="C56" s="119"/>
      <c r="D56" s="119"/>
      <c r="E56" s="119"/>
      <c r="F56" s="119"/>
      <c r="G56" s="119"/>
      <c r="H56" s="119"/>
      <c r="I56" s="119"/>
      <c r="J56" s="119"/>
      <c r="K56" s="119"/>
      <c r="L56" s="119"/>
      <c r="M56" s="119"/>
      <c r="N56" s="119"/>
      <c r="O56" s="119"/>
      <c r="P56" s="119"/>
      <c r="Q56" s="119"/>
      <c r="R56" s="119"/>
      <c r="S56" s="119"/>
      <c r="T56" s="119"/>
      <c r="U56" s="119"/>
      <c r="V56" s="119"/>
    </row>
    <row r="57" spans="1:22" x14ac:dyDescent="0.25">
      <c r="A57" s="119"/>
      <c r="B57" s="119"/>
      <c r="C57" s="119"/>
      <c r="D57" s="119"/>
      <c r="E57" s="119"/>
      <c r="F57" s="119"/>
      <c r="G57" s="119"/>
      <c r="H57" s="119"/>
      <c r="I57" s="119"/>
      <c r="J57" s="119"/>
      <c r="K57" s="119"/>
      <c r="L57" s="119"/>
      <c r="M57" s="119"/>
      <c r="N57" s="119"/>
      <c r="O57" s="119"/>
      <c r="P57" s="119"/>
      <c r="Q57" s="119"/>
      <c r="R57" s="119"/>
      <c r="S57" s="119"/>
      <c r="T57" s="119"/>
      <c r="U57" s="119"/>
      <c r="V57" s="119"/>
    </row>
    <row r="58" spans="1:22" x14ac:dyDescent="0.25">
      <c r="A58" s="119"/>
      <c r="B58" s="119"/>
      <c r="C58" s="119"/>
      <c r="D58" s="119"/>
      <c r="E58" s="119"/>
      <c r="F58" s="119"/>
      <c r="G58" s="299"/>
      <c r="H58" s="119"/>
      <c r="I58" s="119"/>
      <c r="J58" s="119"/>
      <c r="K58" s="119"/>
      <c r="L58" s="119"/>
      <c r="M58" s="119"/>
      <c r="N58" s="119"/>
      <c r="O58" s="119"/>
      <c r="P58" s="119"/>
      <c r="Q58" s="119"/>
      <c r="R58" s="119"/>
      <c r="S58" s="119"/>
      <c r="T58" s="119"/>
      <c r="U58" s="119"/>
      <c r="V58" s="119"/>
    </row>
    <row r="59" spans="1:22" x14ac:dyDescent="0.25">
      <c r="A59" s="119"/>
      <c r="B59" s="119"/>
      <c r="C59" s="119"/>
      <c r="D59" s="119"/>
      <c r="E59" s="119"/>
      <c r="F59" s="119"/>
      <c r="G59" s="119"/>
      <c r="H59" s="119"/>
      <c r="I59" s="119"/>
      <c r="J59" s="119"/>
      <c r="K59" s="119"/>
      <c r="L59" s="119"/>
      <c r="M59" s="119"/>
      <c r="N59" s="119"/>
      <c r="O59" s="119"/>
      <c r="P59" s="119"/>
      <c r="Q59" s="119"/>
      <c r="R59" s="119"/>
      <c r="S59" s="119"/>
      <c r="T59" s="119"/>
      <c r="U59" s="119"/>
      <c r="V59" s="119"/>
    </row>
    <row r="60" spans="1:22" x14ac:dyDescent="0.25">
      <c r="A60" s="119"/>
      <c r="B60" s="119"/>
      <c r="C60" s="119"/>
      <c r="D60" s="119"/>
      <c r="E60" s="119"/>
      <c r="F60" s="119"/>
      <c r="G60" s="119"/>
      <c r="H60" s="119"/>
      <c r="I60" s="119"/>
      <c r="J60" s="119"/>
      <c r="K60" s="119"/>
      <c r="L60" s="119"/>
      <c r="M60" s="119"/>
      <c r="N60" s="119"/>
      <c r="O60" s="119"/>
      <c r="P60" s="119"/>
      <c r="Q60" s="119"/>
      <c r="R60" s="119"/>
      <c r="S60" s="119"/>
      <c r="T60" s="119"/>
      <c r="U60" s="119"/>
      <c r="V60" s="119"/>
    </row>
    <row r="61" spans="1:22" x14ac:dyDescent="0.25">
      <c r="A61" s="119"/>
      <c r="B61" s="119"/>
      <c r="C61" s="119"/>
      <c r="D61" s="119"/>
      <c r="E61" s="119"/>
      <c r="F61" s="119"/>
      <c r="G61" s="119"/>
      <c r="H61" s="119"/>
      <c r="I61" s="119"/>
      <c r="J61" s="119"/>
      <c r="K61" s="119"/>
      <c r="L61" s="119"/>
      <c r="M61" s="119"/>
      <c r="N61" s="119"/>
      <c r="O61" s="119"/>
      <c r="P61" s="119"/>
      <c r="Q61" s="119"/>
      <c r="R61" s="119"/>
      <c r="S61" s="119"/>
      <c r="T61" s="119"/>
      <c r="U61" s="119"/>
      <c r="V61" s="119"/>
    </row>
    <row r="62" spans="1:22" x14ac:dyDescent="0.25">
      <c r="A62" s="119"/>
      <c r="B62" s="119"/>
      <c r="C62" s="119"/>
      <c r="D62" s="119"/>
      <c r="E62" s="119"/>
      <c r="F62" s="119"/>
      <c r="G62" s="119"/>
      <c r="H62" s="119"/>
      <c r="I62" s="119"/>
      <c r="J62" s="119"/>
      <c r="K62" s="119"/>
      <c r="L62" s="119"/>
      <c r="M62" s="119"/>
      <c r="N62" s="119"/>
      <c r="O62" s="119"/>
      <c r="P62" s="119"/>
      <c r="Q62" s="119"/>
      <c r="R62" s="119"/>
      <c r="S62" s="119"/>
      <c r="T62" s="119"/>
      <c r="U62" s="119"/>
      <c r="V62" s="119"/>
    </row>
    <row r="63" spans="1:22" x14ac:dyDescent="0.25">
      <c r="A63" s="119"/>
      <c r="B63" s="119"/>
      <c r="C63" s="119"/>
      <c r="D63" s="119"/>
      <c r="E63" s="119"/>
      <c r="F63" s="119"/>
      <c r="G63" s="119"/>
      <c r="H63" s="119"/>
      <c r="I63" s="119"/>
      <c r="J63" s="119"/>
      <c r="K63" s="119"/>
      <c r="L63" s="119"/>
      <c r="M63" s="119"/>
      <c r="N63" s="119"/>
      <c r="O63" s="119"/>
      <c r="P63" s="119"/>
      <c r="Q63" s="119"/>
      <c r="R63" s="119"/>
      <c r="S63" s="119"/>
      <c r="T63" s="119"/>
      <c r="U63" s="119"/>
      <c r="V63" s="119"/>
    </row>
    <row r="64" spans="1:22" x14ac:dyDescent="0.25">
      <c r="A64" s="119"/>
      <c r="B64" s="119"/>
      <c r="C64" s="119"/>
      <c r="D64" s="119"/>
      <c r="E64" s="119"/>
      <c r="F64" s="119"/>
      <c r="G64" s="119"/>
      <c r="H64" s="119"/>
      <c r="I64" s="119"/>
      <c r="J64" s="119"/>
      <c r="K64" s="119"/>
      <c r="L64" s="119"/>
      <c r="M64" s="119"/>
      <c r="N64" s="119"/>
      <c r="O64" s="119"/>
      <c r="P64" s="119"/>
      <c r="Q64" s="119"/>
      <c r="R64" s="119"/>
      <c r="S64" s="119"/>
      <c r="T64" s="119"/>
      <c r="U64" s="119"/>
      <c r="V64" s="119"/>
    </row>
    <row r="65" spans="1:22" x14ac:dyDescent="0.25">
      <c r="A65" s="119"/>
      <c r="B65" s="119"/>
      <c r="C65" s="119"/>
      <c r="D65" s="119"/>
      <c r="E65" s="119"/>
      <c r="F65" s="119"/>
      <c r="G65" s="119"/>
      <c r="H65" s="119"/>
      <c r="I65" s="119"/>
      <c r="J65" s="119"/>
      <c r="K65" s="119"/>
      <c r="L65" s="119"/>
      <c r="M65" s="119"/>
      <c r="N65" s="119"/>
      <c r="O65" s="119"/>
      <c r="P65" s="119"/>
      <c r="Q65" s="119"/>
      <c r="R65" s="119"/>
      <c r="S65" s="119"/>
      <c r="T65" s="119"/>
      <c r="U65" s="119"/>
      <c r="V65" s="119"/>
    </row>
    <row r="66" spans="1:22" x14ac:dyDescent="0.25">
      <c r="A66" s="119"/>
      <c r="B66" s="119"/>
      <c r="C66" s="119"/>
      <c r="D66" s="119"/>
      <c r="E66" s="119"/>
      <c r="F66" s="119"/>
      <c r="G66" s="119"/>
      <c r="H66" s="119"/>
      <c r="I66" s="119"/>
      <c r="J66" s="119"/>
      <c r="K66" s="119"/>
      <c r="L66" s="119"/>
      <c r="M66" s="119"/>
      <c r="N66" s="119"/>
      <c r="O66" s="119"/>
      <c r="P66" s="119"/>
      <c r="Q66" s="119"/>
      <c r="R66" s="119"/>
      <c r="S66" s="119"/>
      <c r="T66" s="119"/>
      <c r="U66" s="119"/>
      <c r="V66" s="119"/>
    </row>
    <row r="67" spans="1:22" x14ac:dyDescent="0.25">
      <c r="A67" s="119"/>
      <c r="B67" s="119"/>
      <c r="C67" s="119"/>
      <c r="D67" s="119"/>
      <c r="E67" s="119"/>
      <c r="F67" s="119"/>
      <c r="G67" s="119"/>
      <c r="H67" s="119"/>
      <c r="I67" s="119"/>
      <c r="J67" s="119"/>
      <c r="K67" s="119"/>
      <c r="L67" s="119"/>
      <c r="M67" s="119"/>
      <c r="N67" s="119"/>
      <c r="O67" s="119"/>
      <c r="P67" s="119"/>
      <c r="Q67" s="119"/>
      <c r="R67" s="119"/>
      <c r="S67" s="119"/>
      <c r="T67" s="119"/>
      <c r="U67" s="119"/>
      <c r="V67" s="119"/>
    </row>
    <row r="68" spans="1:22" x14ac:dyDescent="0.25">
      <c r="A68" s="119"/>
      <c r="B68" s="119"/>
      <c r="C68" s="119"/>
      <c r="D68" s="119"/>
      <c r="E68" s="119"/>
      <c r="F68" s="119"/>
      <c r="G68" s="119"/>
      <c r="H68" s="119"/>
      <c r="I68" s="119"/>
      <c r="J68" s="119"/>
      <c r="K68" s="119"/>
      <c r="L68" s="119"/>
      <c r="M68" s="119"/>
      <c r="N68" s="119"/>
      <c r="O68" s="119"/>
      <c r="P68" s="119"/>
      <c r="Q68" s="119"/>
      <c r="R68" s="119"/>
      <c r="S68" s="119"/>
      <c r="T68" s="119"/>
      <c r="U68" s="119"/>
      <c r="V68" s="119"/>
    </row>
    <row r="69" spans="1:22" x14ac:dyDescent="0.25">
      <c r="A69" s="119"/>
      <c r="B69" s="119"/>
      <c r="C69" s="119"/>
      <c r="D69" s="119"/>
      <c r="E69" s="119"/>
      <c r="F69" s="119"/>
      <c r="G69" s="119"/>
      <c r="H69" s="119"/>
      <c r="I69" s="119"/>
      <c r="J69" s="119"/>
      <c r="K69" s="119"/>
      <c r="L69" s="119"/>
      <c r="M69" s="119"/>
      <c r="N69" s="119"/>
      <c r="O69" s="119"/>
      <c r="P69" s="119"/>
      <c r="Q69" s="119"/>
      <c r="R69" s="119"/>
      <c r="S69" s="119"/>
      <c r="T69" s="119"/>
      <c r="U69" s="119"/>
      <c r="V69" s="119"/>
    </row>
    <row r="70" spans="1:22" x14ac:dyDescent="0.25">
      <c r="A70" s="119"/>
      <c r="B70" s="119"/>
      <c r="C70" s="119"/>
      <c r="D70" s="119"/>
      <c r="E70" s="119"/>
      <c r="F70" s="119"/>
      <c r="G70" s="119"/>
      <c r="H70" s="119"/>
      <c r="I70" s="119"/>
      <c r="J70" s="119"/>
      <c r="K70" s="119"/>
      <c r="L70" s="119"/>
      <c r="M70" s="119"/>
      <c r="N70" s="119"/>
      <c r="O70" s="119"/>
      <c r="P70" s="119"/>
      <c r="Q70" s="119"/>
      <c r="R70" s="119"/>
      <c r="S70" s="119"/>
      <c r="T70" s="119"/>
      <c r="U70" s="119"/>
      <c r="V70" s="119"/>
    </row>
    <row r="71" spans="1:22" x14ac:dyDescent="0.25">
      <c r="A71" s="119"/>
      <c r="B71" s="119"/>
      <c r="C71" s="119"/>
      <c r="D71" s="119"/>
      <c r="E71" s="119"/>
      <c r="F71" s="119"/>
      <c r="G71" s="119"/>
      <c r="H71" s="119"/>
      <c r="I71" s="119"/>
      <c r="J71" s="119"/>
      <c r="K71" s="119"/>
      <c r="L71" s="119"/>
      <c r="M71" s="119"/>
      <c r="N71" s="119"/>
      <c r="O71" s="119"/>
      <c r="P71" s="119"/>
      <c r="Q71" s="119"/>
      <c r="R71" s="119"/>
      <c r="S71" s="119"/>
      <c r="T71" s="119"/>
      <c r="U71" s="119"/>
      <c r="V71" s="119"/>
    </row>
    <row r="72" spans="1:22" x14ac:dyDescent="0.25">
      <c r="A72" s="119"/>
      <c r="B72" s="119"/>
      <c r="C72" s="119"/>
      <c r="D72" s="119"/>
      <c r="E72" s="119"/>
      <c r="F72" s="119"/>
      <c r="G72" s="119"/>
      <c r="H72" s="119"/>
      <c r="I72" s="119"/>
      <c r="J72" s="119"/>
      <c r="K72" s="119"/>
      <c r="L72" s="119"/>
      <c r="M72" s="119"/>
      <c r="N72" s="119"/>
      <c r="O72" s="119"/>
      <c r="P72" s="119"/>
      <c r="Q72" s="119"/>
      <c r="R72" s="119"/>
      <c r="S72" s="119"/>
      <c r="T72" s="119"/>
      <c r="U72" s="119"/>
      <c r="V72" s="119"/>
    </row>
    <row r="73" spans="1:22" x14ac:dyDescent="0.25">
      <c r="A73" s="119"/>
      <c r="B73" s="119"/>
      <c r="C73" s="119"/>
      <c r="D73" s="119"/>
      <c r="E73" s="119"/>
      <c r="F73" s="119"/>
      <c r="G73" s="119"/>
      <c r="H73" s="119"/>
      <c r="I73" s="119"/>
      <c r="J73" s="119"/>
      <c r="K73" s="119"/>
      <c r="L73" s="119"/>
      <c r="M73" s="119"/>
      <c r="N73" s="119"/>
      <c r="O73" s="119"/>
      <c r="P73" s="119"/>
      <c r="Q73" s="119"/>
      <c r="R73" s="119"/>
      <c r="S73" s="119"/>
      <c r="T73" s="119"/>
      <c r="U73" s="119"/>
      <c r="V73" s="119"/>
    </row>
    <row r="74" spans="1:22" x14ac:dyDescent="0.25">
      <c r="A74" s="119"/>
      <c r="B74" s="119"/>
      <c r="C74" s="119"/>
      <c r="D74" s="119"/>
      <c r="E74" s="119"/>
      <c r="F74" s="119"/>
      <c r="G74" s="119"/>
      <c r="H74" s="119"/>
      <c r="I74" s="119"/>
      <c r="J74" s="119"/>
      <c r="K74" s="119"/>
      <c r="L74" s="119"/>
      <c r="M74" s="119"/>
      <c r="N74" s="119"/>
      <c r="O74" s="119"/>
      <c r="P74" s="119"/>
      <c r="Q74" s="119"/>
      <c r="R74" s="119"/>
      <c r="S74" s="119"/>
      <c r="T74" s="119"/>
      <c r="U74" s="119"/>
      <c r="V74" s="119"/>
    </row>
    <row r="75" spans="1:22" x14ac:dyDescent="0.25">
      <c r="A75" s="119"/>
      <c r="B75" s="119"/>
      <c r="C75" s="119"/>
      <c r="D75" s="119"/>
      <c r="E75" s="119"/>
      <c r="F75" s="119"/>
      <c r="G75" s="119"/>
      <c r="H75" s="119"/>
      <c r="I75" s="119"/>
      <c r="J75" s="119"/>
      <c r="K75" s="119"/>
      <c r="L75" s="119"/>
      <c r="M75" s="119"/>
      <c r="N75" s="119"/>
      <c r="O75" s="119"/>
      <c r="P75" s="119"/>
      <c r="Q75" s="119"/>
      <c r="R75" s="119"/>
      <c r="S75" s="119"/>
      <c r="T75" s="119"/>
      <c r="U75" s="119"/>
      <c r="V75" s="119"/>
    </row>
    <row r="76" spans="1:22" x14ac:dyDescent="0.25">
      <c r="A76" s="119"/>
      <c r="B76" s="119"/>
      <c r="C76" s="119"/>
      <c r="D76" s="119"/>
      <c r="E76" s="119"/>
      <c r="F76" s="119"/>
      <c r="G76" s="119"/>
      <c r="H76" s="119"/>
      <c r="I76" s="119"/>
      <c r="J76" s="119"/>
      <c r="K76" s="119"/>
      <c r="L76" s="119"/>
      <c r="M76" s="119"/>
      <c r="N76" s="119"/>
      <c r="O76" s="119"/>
      <c r="P76" s="119"/>
      <c r="Q76" s="119"/>
      <c r="R76" s="119"/>
      <c r="S76" s="119"/>
      <c r="T76" s="119"/>
      <c r="U76" s="119"/>
      <c r="V76" s="119"/>
    </row>
    <row r="77" spans="1:22" x14ac:dyDescent="0.25">
      <c r="A77" s="119"/>
      <c r="B77" s="119"/>
      <c r="C77" s="119"/>
      <c r="D77" s="119"/>
      <c r="E77" s="119"/>
      <c r="F77" s="119"/>
      <c r="G77" s="119"/>
      <c r="H77" s="119"/>
      <c r="I77" s="119"/>
      <c r="J77" s="119"/>
      <c r="K77" s="119"/>
      <c r="L77" s="119"/>
      <c r="M77" s="119"/>
      <c r="N77" s="119"/>
      <c r="O77" s="119"/>
      <c r="P77" s="119"/>
      <c r="Q77" s="119"/>
      <c r="R77" s="119"/>
      <c r="S77" s="119"/>
      <c r="T77" s="119"/>
      <c r="U77" s="119"/>
      <c r="V77" s="119"/>
    </row>
    <row r="78" spans="1:22" x14ac:dyDescent="0.25">
      <c r="A78" s="119"/>
      <c r="B78" s="119"/>
      <c r="C78" s="119"/>
      <c r="D78" s="119"/>
      <c r="E78" s="119"/>
      <c r="F78" s="119"/>
      <c r="G78" s="119"/>
      <c r="H78" s="119"/>
      <c r="I78" s="119"/>
      <c r="J78" s="119"/>
      <c r="K78" s="119"/>
      <c r="L78" s="119"/>
      <c r="M78" s="119"/>
      <c r="N78" s="119"/>
      <c r="O78" s="119"/>
      <c r="P78" s="119"/>
      <c r="Q78" s="119"/>
      <c r="R78" s="119"/>
      <c r="S78" s="119"/>
      <c r="T78" s="119"/>
      <c r="U78" s="119"/>
      <c r="V78" s="119"/>
    </row>
    <row r="79" spans="1:22" x14ac:dyDescent="0.25">
      <c r="A79" s="119"/>
      <c r="B79" s="119"/>
      <c r="C79" s="119"/>
      <c r="D79" s="119"/>
      <c r="E79" s="119"/>
      <c r="F79" s="119"/>
      <c r="G79" s="119"/>
      <c r="H79" s="119"/>
      <c r="I79" s="119"/>
      <c r="J79" s="119"/>
      <c r="K79" s="119"/>
      <c r="L79" s="119"/>
      <c r="M79" s="119"/>
      <c r="N79" s="119"/>
      <c r="O79" s="119"/>
      <c r="P79" s="119"/>
      <c r="Q79" s="119"/>
      <c r="R79" s="119"/>
      <c r="S79" s="119"/>
      <c r="T79" s="119"/>
      <c r="U79" s="119"/>
      <c r="V79" s="119"/>
    </row>
    <row r="80" spans="1:22" x14ac:dyDescent="0.25">
      <c r="A80" s="119"/>
      <c r="B80" s="119"/>
      <c r="C80" s="119"/>
      <c r="D80" s="119"/>
      <c r="E80" s="119"/>
      <c r="F80" s="119"/>
      <c r="G80" s="119"/>
      <c r="H80" s="119"/>
      <c r="I80" s="119"/>
      <c r="J80" s="119"/>
      <c r="K80" s="119"/>
      <c r="L80" s="119"/>
      <c r="M80" s="119"/>
      <c r="N80" s="119"/>
      <c r="O80" s="119"/>
      <c r="P80" s="119"/>
      <c r="Q80" s="119"/>
      <c r="R80" s="119"/>
      <c r="S80" s="119"/>
      <c r="T80" s="119"/>
      <c r="U80" s="119"/>
      <c r="V80" s="119"/>
    </row>
    <row r="81" spans="1:22" x14ac:dyDescent="0.25">
      <c r="A81" s="119"/>
      <c r="B81" s="119"/>
      <c r="C81" s="119"/>
      <c r="D81" s="119"/>
      <c r="E81" s="119"/>
      <c r="F81" s="119"/>
      <c r="G81" s="119"/>
      <c r="H81" s="119"/>
      <c r="I81" s="119"/>
      <c r="J81" s="119"/>
      <c r="K81" s="119"/>
      <c r="L81" s="119"/>
      <c r="M81" s="119"/>
      <c r="N81" s="119"/>
      <c r="O81" s="119"/>
      <c r="P81" s="119"/>
      <c r="Q81" s="119"/>
      <c r="R81" s="119"/>
      <c r="S81" s="119"/>
      <c r="T81" s="119"/>
      <c r="U81" s="119"/>
      <c r="V81" s="119"/>
    </row>
    <row r="82" spans="1:22" x14ac:dyDescent="0.25">
      <c r="A82" s="119"/>
      <c r="B82" s="119"/>
      <c r="C82" s="119"/>
      <c r="D82" s="119"/>
      <c r="E82" s="119"/>
      <c r="F82" s="119"/>
      <c r="G82" s="119"/>
      <c r="H82" s="119"/>
      <c r="I82" s="119"/>
      <c r="J82" s="119"/>
      <c r="K82" s="119"/>
      <c r="L82" s="119"/>
      <c r="M82" s="119"/>
      <c r="N82" s="119"/>
      <c r="O82" s="119"/>
      <c r="P82" s="119"/>
      <c r="Q82" s="119"/>
      <c r="R82" s="119"/>
      <c r="S82" s="119"/>
      <c r="T82" s="119"/>
      <c r="U82" s="119"/>
      <c r="V82" s="119"/>
    </row>
    <row r="83" spans="1:22" x14ac:dyDescent="0.25">
      <c r="A83" s="119"/>
      <c r="B83" s="119"/>
      <c r="C83" s="119"/>
      <c r="D83" s="119"/>
      <c r="E83" s="119"/>
      <c r="F83" s="119"/>
      <c r="G83" s="119"/>
      <c r="H83" s="119"/>
      <c r="I83" s="119"/>
      <c r="J83" s="119"/>
      <c r="K83" s="119"/>
      <c r="L83" s="119"/>
      <c r="M83" s="119"/>
      <c r="N83" s="119"/>
      <c r="O83" s="119"/>
      <c r="P83" s="119"/>
      <c r="Q83" s="119"/>
      <c r="R83" s="119"/>
      <c r="S83" s="119"/>
      <c r="T83" s="119"/>
      <c r="U83" s="119"/>
      <c r="V83" s="119"/>
    </row>
    <row r="84" spans="1:22" x14ac:dyDescent="0.25">
      <c r="A84" s="119"/>
      <c r="B84" s="119"/>
      <c r="C84" s="119"/>
      <c r="D84" s="119"/>
      <c r="E84" s="119"/>
      <c r="F84" s="119"/>
      <c r="G84" s="119"/>
      <c r="H84" s="119"/>
      <c r="I84" s="119"/>
      <c r="J84" s="119"/>
      <c r="K84" s="119"/>
      <c r="L84" s="119"/>
      <c r="M84" s="119"/>
      <c r="N84" s="119"/>
      <c r="O84" s="119"/>
      <c r="P84" s="119"/>
      <c r="Q84" s="119"/>
      <c r="R84" s="119"/>
      <c r="S84" s="119"/>
      <c r="T84" s="119"/>
      <c r="U84" s="119"/>
      <c r="V84" s="119"/>
    </row>
    <row r="85" spans="1:22" x14ac:dyDescent="0.25">
      <c r="A85" s="119"/>
      <c r="B85" s="119"/>
      <c r="C85" s="119"/>
      <c r="D85" s="119"/>
      <c r="E85" s="119"/>
      <c r="F85" s="119"/>
      <c r="G85" s="119"/>
      <c r="H85" s="119"/>
      <c r="I85" s="119"/>
      <c r="J85" s="119"/>
      <c r="K85" s="119"/>
      <c r="L85" s="119"/>
      <c r="M85" s="119"/>
      <c r="N85" s="119"/>
      <c r="O85" s="119"/>
      <c r="P85" s="119"/>
      <c r="Q85" s="119"/>
      <c r="R85" s="119"/>
      <c r="S85" s="119"/>
      <c r="T85" s="119"/>
      <c r="U85" s="119"/>
      <c r="V85" s="119"/>
    </row>
    <row r="86" spans="1:22" x14ac:dyDescent="0.25">
      <c r="A86" s="119"/>
      <c r="B86" s="119"/>
      <c r="C86" s="119"/>
      <c r="D86" s="119"/>
      <c r="E86" s="119"/>
      <c r="F86" s="119"/>
      <c r="G86" s="119"/>
      <c r="H86" s="119"/>
      <c r="I86" s="119"/>
      <c r="J86" s="119"/>
      <c r="K86" s="119"/>
      <c r="L86" s="119"/>
      <c r="M86" s="119"/>
      <c r="N86" s="119"/>
      <c r="O86" s="119"/>
      <c r="P86" s="119"/>
      <c r="Q86" s="119"/>
      <c r="R86" s="119"/>
      <c r="S86" s="119"/>
      <c r="T86" s="119"/>
      <c r="U86" s="119"/>
      <c r="V86" s="119"/>
    </row>
    <row r="287" spans="6:10" x14ac:dyDescent="0.25">
      <c r="F287" s="38" t="s">
        <v>67</v>
      </c>
      <c r="G287" s="31" t="s">
        <v>26</v>
      </c>
      <c r="H287" s="31" t="s">
        <v>68</v>
      </c>
      <c r="J287" s="31" t="str">
        <f t="shared" ref="J287:J311" si="0">CONCATENATE(F287,G287)</f>
        <v>RAROINSIGNIFICANTE</v>
      </c>
    </row>
    <row r="288" spans="6:10" x14ac:dyDescent="0.25">
      <c r="F288" s="31" t="s">
        <v>69</v>
      </c>
      <c r="G288" s="31" t="s">
        <v>25</v>
      </c>
      <c r="H288" s="31" t="s">
        <v>68</v>
      </c>
      <c r="J288" s="31" t="str">
        <f t="shared" si="0"/>
        <v>RARO MENOR</v>
      </c>
    </row>
    <row r="289" spans="6:10" x14ac:dyDescent="0.25">
      <c r="F289" s="31" t="s">
        <v>69</v>
      </c>
      <c r="G289" s="31" t="s">
        <v>24</v>
      </c>
      <c r="H289" s="31" t="s">
        <v>24</v>
      </c>
      <c r="J289" s="31" t="str">
        <f t="shared" si="0"/>
        <v>RARO MODERADO</v>
      </c>
    </row>
    <row r="290" spans="6:10" x14ac:dyDescent="0.25">
      <c r="F290" s="31" t="s">
        <v>69</v>
      </c>
      <c r="G290" s="31" t="s">
        <v>23</v>
      </c>
      <c r="H290" s="31" t="s">
        <v>70</v>
      </c>
      <c r="J290" s="31" t="str">
        <f t="shared" si="0"/>
        <v>RARO MAYOR</v>
      </c>
    </row>
    <row r="291" spans="6:10" x14ac:dyDescent="0.25">
      <c r="F291" s="31" t="s">
        <v>67</v>
      </c>
      <c r="G291" s="31" t="s">
        <v>71</v>
      </c>
      <c r="H291" s="31" t="s">
        <v>70</v>
      </c>
      <c r="J291" s="31" t="str">
        <f t="shared" si="0"/>
        <v>RAROCATASTROFICO</v>
      </c>
    </row>
    <row r="292" spans="6:10" x14ac:dyDescent="0.25">
      <c r="F292" s="31" t="s">
        <v>72</v>
      </c>
      <c r="G292" s="31" t="s">
        <v>26</v>
      </c>
      <c r="H292" s="31" t="s">
        <v>68</v>
      </c>
      <c r="J292" s="31" t="str">
        <f t="shared" si="0"/>
        <v>IMPROBABLEINSIGNIFICANTE</v>
      </c>
    </row>
    <row r="293" spans="6:10" x14ac:dyDescent="0.25">
      <c r="F293" s="31" t="s">
        <v>72</v>
      </c>
      <c r="G293" s="31" t="s">
        <v>25</v>
      </c>
      <c r="H293" s="31" t="s">
        <v>68</v>
      </c>
      <c r="J293" s="31" t="str">
        <f t="shared" si="0"/>
        <v>IMPROBABLEMENOR</v>
      </c>
    </row>
    <row r="294" spans="6:10" x14ac:dyDescent="0.25">
      <c r="F294" s="31" t="s">
        <v>72</v>
      </c>
      <c r="G294" s="31" t="s">
        <v>24</v>
      </c>
      <c r="H294" s="31" t="s">
        <v>24</v>
      </c>
      <c r="J294" s="31" t="str">
        <f t="shared" si="0"/>
        <v>IMPROBABLEMODERADO</v>
      </c>
    </row>
    <row r="295" spans="6:10" x14ac:dyDescent="0.25">
      <c r="F295" s="31" t="s">
        <v>72</v>
      </c>
      <c r="G295" s="31" t="s">
        <v>23</v>
      </c>
      <c r="H295" s="31" t="s">
        <v>70</v>
      </c>
      <c r="J295" s="31" t="str">
        <f t="shared" si="0"/>
        <v>IMPROBABLEMAYOR</v>
      </c>
    </row>
    <row r="296" spans="6:10" x14ac:dyDescent="0.25">
      <c r="F296" s="31" t="s">
        <v>72</v>
      </c>
      <c r="G296" s="31" t="s">
        <v>71</v>
      </c>
      <c r="H296" s="31" t="s">
        <v>73</v>
      </c>
      <c r="J296" s="31" t="str">
        <f t="shared" si="0"/>
        <v>IMPROBABLECATASTROFICO</v>
      </c>
    </row>
    <row r="297" spans="6:10" x14ac:dyDescent="0.25">
      <c r="F297" s="31" t="s">
        <v>74</v>
      </c>
      <c r="G297" s="31" t="s">
        <v>26</v>
      </c>
      <c r="H297" s="31" t="s">
        <v>68</v>
      </c>
      <c r="J297" s="31" t="str">
        <f t="shared" si="0"/>
        <v>POSIBLEINSIGNIFICANTE</v>
      </c>
    </row>
    <row r="298" spans="6:10" x14ac:dyDescent="0.25">
      <c r="F298" s="31" t="s">
        <v>74</v>
      </c>
      <c r="G298" s="31" t="s">
        <v>25</v>
      </c>
      <c r="H298" s="31" t="s">
        <v>24</v>
      </c>
      <c r="J298" s="31" t="str">
        <f t="shared" si="0"/>
        <v>POSIBLEMENOR</v>
      </c>
    </row>
    <row r="299" spans="6:10" x14ac:dyDescent="0.25">
      <c r="F299" s="31" t="s">
        <v>74</v>
      </c>
      <c r="G299" s="31" t="s">
        <v>24</v>
      </c>
      <c r="H299" s="31" t="s">
        <v>70</v>
      </c>
      <c r="J299" s="31" t="str">
        <f t="shared" si="0"/>
        <v>POSIBLEMODERADO</v>
      </c>
    </row>
    <row r="300" spans="6:10" x14ac:dyDescent="0.25">
      <c r="F300" s="31" t="s">
        <v>74</v>
      </c>
      <c r="G300" s="31" t="s">
        <v>23</v>
      </c>
      <c r="H300" s="31" t="s">
        <v>73</v>
      </c>
      <c r="J300" s="31" t="str">
        <f t="shared" si="0"/>
        <v>POSIBLEMAYOR</v>
      </c>
    </row>
    <row r="301" spans="6:10" x14ac:dyDescent="0.25">
      <c r="F301" s="31" t="s">
        <v>74</v>
      </c>
      <c r="G301" s="31" t="s">
        <v>71</v>
      </c>
      <c r="H301" s="31" t="s">
        <v>73</v>
      </c>
      <c r="J301" s="31" t="str">
        <f t="shared" si="0"/>
        <v>POSIBLECATASTROFICO</v>
      </c>
    </row>
    <row r="302" spans="6:10" x14ac:dyDescent="0.25">
      <c r="F302" s="31" t="s">
        <v>75</v>
      </c>
      <c r="G302" s="31" t="s">
        <v>26</v>
      </c>
      <c r="H302" s="31" t="s">
        <v>24</v>
      </c>
      <c r="J302" s="31" t="str">
        <f t="shared" si="0"/>
        <v>PROBABLEINSIGNIFICANTE</v>
      </c>
    </row>
    <row r="303" spans="6:10" x14ac:dyDescent="0.25">
      <c r="F303" s="31" t="s">
        <v>75</v>
      </c>
      <c r="G303" s="31" t="s">
        <v>25</v>
      </c>
      <c r="H303" s="31" t="s">
        <v>70</v>
      </c>
      <c r="J303" s="31" t="str">
        <f t="shared" si="0"/>
        <v>PROBABLEMENOR</v>
      </c>
    </row>
    <row r="304" spans="6:10" x14ac:dyDescent="0.25">
      <c r="F304" s="31" t="s">
        <v>75</v>
      </c>
      <c r="G304" s="31" t="s">
        <v>24</v>
      </c>
      <c r="H304" s="31" t="s">
        <v>70</v>
      </c>
      <c r="J304" s="31" t="str">
        <f t="shared" si="0"/>
        <v>PROBABLEMODERADO</v>
      </c>
    </row>
    <row r="305" spans="6:10" x14ac:dyDescent="0.25">
      <c r="F305" s="31" t="s">
        <v>75</v>
      </c>
      <c r="G305" s="31" t="s">
        <v>23</v>
      </c>
      <c r="H305" s="31" t="s">
        <v>73</v>
      </c>
      <c r="J305" s="31" t="str">
        <f t="shared" si="0"/>
        <v>PROBABLEMAYOR</v>
      </c>
    </row>
    <row r="306" spans="6:10" x14ac:dyDescent="0.25">
      <c r="F306" s="31" t="s">
        <v>75</v>
      </c>
      <c r="G306" s="31" t="s">
        <v>71</v>
      </c>
      <c r="H306" s="31" t="s">
        <v>73</v>
      </c>
      <c r="J306" s="31" t="str">
        <f t="shared" si="0"/>
        <v>PROBABLECATASTROFICO</v>
      </c>
    </row>
    <row r="307" spans="6:10" x14ac:dyDescent="0.25">
      <c r="F307" s="31" t="s">
        <v>76</v>
      </c>
      <c r="G307" s="31" t="s">
        <v>26</v>
      </c>
      <c r="H307" s="31" t="s">
        <v>70</v>
      </c>
      <c r="J307" s="31" t="str">
        <f t="shared" si="0"/>
        <v>CASI SEGUROINSIGNIFICANTE</v>
      </c>
    </row>
    <row r="308" spans="6:10" x14ac:dyDescent="0.25">
      <c r="F308" s="31" t="s">
        <v>76</v>
      </c>
      <c r="G308" s="31" t="s">
        <v>25</v>
      </c>
      <c r="H308" s="31" t="s">
        <v>70</v>
      </c>
      <c r="J308" s="31" t="str">
        <f t="shared" si="0"/>
        <v>CASI SEGUROMENOR</v>
      </c>
    </row>
    <row r="309" spans="6:10" x14ac:dyDescent="0.25">
      <c r="F309" s="31" t="s">
        <v>76</v>
      </c>
      <c r="G309" s="31" t="s">
        <v>24</v>
      </c>
      <c r="H309" s="31" t="s">
        <v>73</v>
      </c>
      <c r="J309" s="31" t="str">
        <f t="shared" si="0"/>
        <v>CASI SEGUROMODERADO</v>
      </c>
    </row>
    <row r="310" spans="6:10" x14ac:dyDescent="0.25">
      <c r="F310" s="31" t="s">
        <v>76</v>
      </c>
      <c r="G310" s="31" t="s">
        <v>23</v>
      </c>
      <c r="H310" s="31" t="s">
        <v>73</v>
      </c>
      <c r="J310" s="31" t="str">
        <f t="shared" si="0"/>
        <v>CASI SEGUROMAYOR</v>
      </c>
    </row>
    <row r="311" spans="6:10" x14ac:dyDescent="0.25">
      <c r="F311" s="31" t="s">
        <v>76</v>
      </c>
      <c r="G311" s="31" t="s">
        <v>71</v>
      </c>
      <c r="H311" s="31" t="s">
        <v>73</v>
      </c>
      <c r="J311" s="31" t="str">
        <f t="shared" si="0"/>
        <v>CASI SEGUROCATASTROFICO</v>
      </c>
    </row>
  </sheetData>
  <dataConsolidate/>
  <mergeCells count="27">
    <mergeCell ref="A6:M6"/>
    <mergeCell ref="AN2:AO2"/>
    <mergeCell ref="AN3:AO3"/>
    <mergeCell ref="AN4:AO4"/>
    <mergeCell ref="L2:M2"/>
    <mergeCell ref="L3:M3"/>
    <mergeCell ref="L4:M4"/>
    <mergeCell ref="A1:B4"/>
    <mergeCell ref="D1:K2"/>
    <mergeCell ref="D3:K4"/>
    <mergeCell ref="L1:M1"/>
    <mergeCell ref="A10:A13"/>
    <mergeCell ref="G16:I16"/>
    <mergeCell ref="F24:L24"/>
    <mergeCell ref="N25:V25"/>
    <mergeCell ref="A8:A9"/>
    <mergeCell ref="J8:M8"/>
    <mergeCell ref="B8:B9"/>
    <mergeCell ref="D9:F9"/>
    <mergeCell ref="D8:I8"/>
    <mergeCell ref="C8:C9"/>
    <mergeCell ref="L9:M9"/>
    <mergeCell ref="N26:V26"/>
    <mergeCell ref="N27:N34"/>
    <mergeCell ref="G25:G26"/>
    <mergeCell ref="F25:F26"/>
    <mergeCell ref="B10:B13"/>
  </mergeCells>
  <conditionalFormatting sqref="H47:H48">
    <cfRule type="cellIs" dxfId="23" priority="36" operator="equal">
      <formula>"CATASTROFICO"</formula>
    </cfRule>
    <cfRule type="cellIs" dxfId="22" priority="37" operator="equal">
      <formula>"MAYOR"</formula>
    </cfRule>
    <cfRule type="cellIs" dxfId="21" priority="38" operator="equal">
      <formula>"MODERADO"</formula>
    </cfRule>
  </conditionalFormatting>
  <conditionalFormatting sqref="H11:I11">
    <cfRule type="cellIs" dxfId="20" priority="2" operator="equal">
      <formula>0</formula>
    </cfRule>
  </conditionalFormatting>
  <conditionalFormatting sqref="H13:I13">
    <cfRule type="cellIs" dxfId="19" priority="1" operator="equal">
      <formula>0</formula>
    </cfRule>
  </conditionalFormatting>
  <conditionalFormatting sqref="H47:L47">
    <cfRule type="cellIs" dxfId="18" priority="5" operator="equal">
      <formula>"CATASTROFICO"</formula>
    </cfRule>
    <cfRule type="cellIs" dxfId="17" priority="6" operator="equal">
      <formula>"MAYOR"</formula>
    </cfRule>
    <cfRule type="cellIs" dxfId="16" priority="7" operator="equal">
      <formula>"MODERADO"</formula>
    </cfRule>
  </conditionalFormatting>
  <conditionalFormatting sqref="M10:M14">
    <cfRule type="cellIs" dxfId="15" priority="43" operator="equal">
      <formula>"BAJO"</formula>
    </cfRule>
    <cfRule type="cellIs" dxfId="14" priority="44" operator="equal">
      <formula>"MODERADO"</formula>
    </cfRule>
    <cfRule type="cellIs" dxfId="13" priority="45" operator="equal">
      <formula>"ALTO"</formula>
    </cfRule>
    <cfRule type="cellIs" dxfId="12" priority="46" operator="equal">
      <formula>"EXTREMO"</formula>
    </cfRule>
  </conditionalFormatting>
  <dataValidations count="3">
    <dataValidation type="list" allowBlank="1" showInputMessage="1" showErrorMessage="1" sqref="H27:M45">
      <formula1>"SI"</formula1>
    </dataValidation>
    <dataValidation type="list" allowBlank="1" showInputMessage="1" showErrorMessage="1" sqref="D10:D13">
      <formula1>"RC"</formula1>
    </dataValidation>
    <dataValidation type="list" allowBlank="1" showInputMessage="1" showErrorMessage="1" sqref="J10:J14">
      <formula1>$G$18:$G$22</formula1>
    </dataValidation>
  </dataValidations>
  <pageMargins left="1.0236220472440944" right="0.23622047244094491" top="0.74803149606299213" bottom="0.74803149606299213" header="0.31496062992125984" footer="0.31496062992125984"/>
  <pageSetup paperSize="5" scale="30" fitToHeight="0" orientation="landscape" r:id="rId1"/>
  <headerFooter>
    <oddFooter>&amp;CPágina &amp;P de &amp;N&amp;RAprobación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Listas!$C$79:$C$96</xm:f>
          </x14:formula1>
          <xm:sqref>E10:E13</xm:sqref>
        </x14:dataValidation>
        <x14:dataValidation type="list" allowBlank="1" showInputMessage="1" showErrorMessage="1">
          <x14:formula1>
            <xm:f>Listas!$B$79:$B$96</xm:f>
          </x14:formula1>
          <xm:sqref>A10:A13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09"/>
  <sheetViews>
    <sheetView showGridLines="0" view="pageBreakPreview" zoomScale="60" zoomScaleNormal="60" zoomScalePageLayoutView="55" workbookViewId="0">
      <selection activeCell="F26" sqref="F26"/>
    </sheetView>
  </sheetViews>
  <sheetFormatPr baseColWidth="10" defaultColWidth="11.42578125" defaultRowHeight="15" x14ac:dyDescent="0.25"/>
  <cols>
    <col min="1" max="1" width="8.85546875" style="31" customWidth="1"/>
    <col min="2" max="2" width="28" style="31" customWidth="1"/>
    <col min="3" max="3" width="40.42578125" style="31" customWidth="1"/>
    <col min="4" max="4" width="23.42578125" style="31" customWidth="1"/>
    <col min="5" max="5" width="51.140625" style="31" customWidth="1"/>
    <col min="6" max="6" width="82.85546875" style="31" customWidth="1"/>
    <col min="7" max="7" width="25.140625" style="31" customWidth="1"/>
    <col min="8" max="8" width="35" style="31" customWidth="1"/>
    <col min="9" max="9" width="27.7109375" style="31" customWidth="1"/>
    <col min="10" max="10" width="31.140625" style="31" customWidth="1"/>
    <col min="11" max="11" width="30.5703125" style="31" customWidth="1"/>
    <col min="12" max="12" width="29.85546875" style="31" customWidth="1"/>
    <col min="13" max="13" width="27.28515625" style="31" customWidth="1"/>
    <col min="14" max="15" width="19.85546875" style="31" customWidth="1"/>
    <col min="16" max="16" width="36.85546875" style="31" customWidth="1"/>
    <col min="17" max="17" width="29.5703125" style="31" customWidth="1"/>
    <col min="18" max="21" width="21.140625" style="31" customWidth="1"/>
    <col min="22" max="25" width="25" style="31" customWidth="1"/>
    <col min="26" max="44" width="16.7109375" style="31" customWidth="1"/>
    <col min="45" max="16384" width="11.42578125" style="31"/>
  </cols>
  <sheetData>
    <row r="1" spans="1:41" ht="23.25" customHeight="1" x14ac:dyDescent="0.25">
      <c r="D1" s="454" t="s">
        <v>663</v>
      </c>
      <c r="E1" s="454"/>
      <c r="F1" s="454"/>
      <c r="G1" s="454"/>
      <c r="H1" s="454"/>
      <c r="I1" s="454"/>
      <c r="J1" s="454"/>
      <c r="K1" s="454"/>
      <c r="L1" s="454"/>
      <c r="M1" s="454"/>
      <c r="N1" s="454"/>
      <c r="O1" s="454"/>
      <c r="P1" s="454"/>
      <c r="Q1" s="454"/>
      <c r="R1" s="454"/>
      <c r="S1" s="454"/>
      <c r="T1" s="687" t="s">
        <v>638</v>
      </c>
      <c r="U1" s="687"/>
    </row>
    <row r="2" spans="1:41" ht="27.75" customHeight="1" x14ac:dyDescent="0.25">
      <c r="D2" s="454"/>
      <c r="E2" s="454"/>
      <c r="F2" s="454"/>
      <c r="G2" s="454"/>
      <c r="H2" s="454"/>
      <c r="I2" s="454"/>
      <c r="J2" s="454"/>
      <c r="K2" s="454"/>
      <c r="L2" s="454"/>
      <c r="M2" s="454"/>
      <c r="N2" s="454"/>
      <c r="O2" s="454"/>
      <c r="P2" s="454"/>
      <c r="Q2" s="454"/>
      <c r="R2" s="454"/>
      <c r="S2" s="454"/>
      <c r="T2" s="699" t="str">
        <f>Contexto!G2</f>
        <v>Versión: 04</v>
      </c>
      <c r="U2" s="700"/>
      <c r="V2" s="101"/>
      <c r="W2" s="101"/>
      <c r="X2" s="101"/>
      <c r="Y2" s="101"/>
      <c r="Z2" s="101"/>
      <c r="AA2" s="101"/>
      <c r="AB2" s="101"/>
      <c r="AC2" s="101"/>
      <c r="AD2" s="101"/>
      <c r="AE2" s="101"/>
      <c r="AF2" s="101"/>
      <c r="AG2" s="101"/>
      <c r="AH2" s="101"/>
      <c r="AI2" s="101"/>
      <c r="AJ2" s="101"/>
      <c r="AK2" s="101"/>
      <c r="AL2" s="101"/>
      <c r="AM2" s="101"/>
      <c r="AN2" s="684"/>
      <c r="AO2" s="684"/>
    </row>
    <row r="3" spans="1:41" ht="23.25" customHeight="1" x14ac:dyDescent="0.25">
      <c r="D3" s="696" t="s">
        <v>669</v>
      </c>
      <c r="E3" s="696"/>
      <c r="F3" s="696"/>
      <c r="G3" s="696"/>
      <c r="H3" s="696"/>
      <c r="I3" s="696"/>
      <c r="J3" s="696"/>
      <c r="K3" s="696"/>
      <c r="L3" s="696"/>
      <c r="M3" s="696"/>
      <c r="N3" s="696"/>
      <c r="O3" s="696"/>
      <c r="P3" s="696"/>
      <c r="Q3" s="696"/>
      <c r="R3" s="696"/>
      <c r="S3" s="696"/>
      <c r="T3" s="699" t="str">
        <f>Contexto!G3</f>
        <v>Fecha: 15/08/2025</v>
      </c>
      <c r="U3" s="700"/>
      <c r="V3" s="101"/>
      <c r="W3" s="101"/>
      <c r="X3" s="101"/>
      <c r="Y3" s="101"/>
      <c r="Z3" s="101"/>
      <c r="AA3" s="101"/>
      <c r="AB3" s="101"/>
      <c r="AC3" s="101"/>
      <c r="AD3" s="101"/>
      <c r="AE3" s="101"/>
      <c r="AF3" s="101"/>
      <c r="AG3" s="101"/>
      <c r="AH3" s="101"/>
      <c r="AI3" s="101"/>
      <c r="AJ3" s="101"/>
      <c r="AK3" s="101"/>
      <c r="AL3" s="101"/>
      <c r="AM3" s="101"/>
      <c r="AN3" s="684"/>
      <c r="AO3" s="684"/>
    </row>
    <row r="4" spans="1:41" ht="30" customHeight="1" x14ac:dyDescent="0.25">
      <c r="A4" s="112"/>
      <c r="B4" s="112"/>
      <c r="C4" s="112"/>
      <c r="D4" s="696"/>
      <c r="E4" s="696"/>
      <c r="F4" s="696"/>
      <c r="G4" s="696"/>
      <c r="H4" s="696"/>
      <c r="I4" s="696"/>
      <c r="J4" s="696"/>
      <c r="K4" s="696"/>
      <c r="L4" s="696"/>
      <c r="M4" s="696"/>
      <c r="N4" s="696"/>
      <c r="O4" s="696"/>
      <c r="P4" s="696"/>
      <c r="Q4" s="696"/>
      <c r="R4" s="696"/>
      <c r="S4" s="696"/>
      <c r="T4" s="699" t="s">
        <v>672</v>
      </c>
      <c r="U4" s="700"/>
      <c r="V4" s="101"/>
      <c r="W4" s="101"/>
      <c r="X4" s="101"/>
      <c r="Y4" s="101"/>
      <c r="Z4" s="101"/>
      <c r="AA4" s="101"/>
      <c r="AB4" s="101"/>
      <c r="AC4" s="101"/>
      <c r="AD4" s="101"/>
      <c r="AE4" s="101"/>
      <c r="AF4" s="101"/>
      <c r="AG4" s="101"/>
      <c r="AH4" s="101"/>
      <c r="AI4" s="101"/>
      <c r="AJ4" s="101"/>
      <c r="AK4" s="101"/>
      <c r="AL4" s="101"/>
      <c r="AM4" s="101"/>
      <c r="AN4" s="684"/>
      <c r="AO4" s="684"/>
    </row>
    <row r="6" spans="1:41" ht="21" customHeight="1" x14ac:dyDescent="0.25">
      <c r="A6" s="697" t="s">
        <v>174</v>
      </c>
      <c r="B6" s="698"/>
      <c r="C6" s="698"/>
      <c r="D6" s="698"/>
      <c r="E6" s="698"/>
      <c r="F6" s="698"/>
      <c r="G6" s="698"/>
      <c r="H6" s="698"/>
      <c r="I6" s="698"/>
      <c r="J6" s="698"/>
      <c r="K6" s="698"/>
      <c r="L6" s="698"/>
      <c r="M6" s="698"/>
      <c r="N6" s="698"/>
      <c r="O6" s="698"/>
      <c r="P6" s="698"/>
      <c r="Q6" s="698"/>
      <c r="R6" s="698"/>
      <c r="S6" s="698"/>
      <c r="T6" s="698"/>
      <c r="U6" s="698"/>
    </row>
    <row r="7" spans="1:41" ht="34.5" customHeight="1" x14ac:dyDescent="0.25">
      <c r="A7" s="697" t="s">
        <v>158</v>
      </c>
      <c r="B7" s="698"/>
      <c r="C7" s="698"/>
      <c r="D7" s="698"/>
      <c r="E7" s="698"/>
      <c r="F7" s="698"/>
      <c r="G7" s="698"/>
      <c r="H7" s="698"/>
      <c r="I7" s="698"/>
      <c r="J7" s="698"/>
      <c r="K7" s="698"/>
      <c r="L7" s="698"/>
      <c r="M7" s="698"/>
      <c r="N7" s="698"/>
      <c r="O7" s="698"/>
      <c r="P7" s="698"/>
      <c r="Q7" s="698"/>
      <c r="R7" s="698"/>
      <c r="S7" s="698"/>
      <c r="T7" s="698"/>
      <c r="U7" s="698"/>
      <c r="V7" s="39"/>
      <c r="W7" s="39"/>
      <c r="X7" s="39"/>
      <c r="Y7" s="39"/>
    </row>
    <row r="8" spans="1:41" x14ac:dyDescent="0.25">
      <c r="A8" s="117"/>
      <c r="B8" s="117"/>
      <c r="C8" s="117"/>
      <c r="D8" s="117"/>
      <c r="E8" s="117"/>
      <c r="F8" s="117"/>
      <c r="G8" s="117"/>
      <c r="H8" s="117"/>
      <c r="I8" s="117"/>
      <c r="J8" s="117"/>
      <c r="K8" s="117"/>
      <c r="L8" s="117"/>
      <c r="M8" s="117"/>
      <c r="N8" s="117"/>
      <c r="O8" s="117"/>
      <c r="P8" s="117"/>
      <c r="Q8" s="117"/>
      <c r="R8" s="117"/>
      <c r="S8" s="117"/>
      <c r="T8" s="117"/>
      <c r="U8" s="117"/>
    </row>
    <row r="9" spans="1:41" ht="18" x14ac:dyDescent="0.25">
      <c r="A9" s="300"/>
      <c r="B9" s="301" t="s">
        <v>165</v>
      </c>
      <c r="C9" s="301" t="str">
        <f>+MR_Corrup1!G10</f>
        <v xml:space="preserve">
Posibilidad de afectación reputacional, institucional y en la confianza ciudadana por soborno entrante al aceptar una dádiva o beneficio para favorecer a un tercero en la selección y vinculación de servidores, por desconocimiento o incumplimiento de los requisitos legales establecidos en la SCRD.</v>
      </c>
      <c r="D9" s="302"/>
      <c r="E9" s="117"/>
      <c r="F9" s="117"/>
      <c r="G9" s="117"/>
      <c r="H9" s="117"/>
      <c r="I9" s="117"/>
      <c r="J9" s="117"/>
      <c r="K9" s="117"/>
      <c r="L9" s="117"/>
      <c r="M9" s="117"/>
      <c r="N9" s="117"/>
      <c r="O9" s="117"/>
      <c r="P9" s="117"/>
      <c r="Q9" s="117"/>
      <c r="R9" s="117"/>
      <c r="S9" s="117"/>
      <c r="T9" s="117"/>
      <c r="U9" s="117"/>
    </row>
    <row r="10" spans="1:41" x14ac:dyDescent="0.25">
      <c r="A10" s="117"/>
      <c r="B10" s="117"/>
      <c r="C10" s="117"/>
      <c r="D10" s="117"/>
      <c r="E10" s="117"/>
      <c r="F10" s="117"/>
      <c r="G10" s="688" t="s">
        <v>163</v>
      </c>
      <c r="H10" s="688"/>
      <c r="I10" s="688"/>
      <c r="J10" s="688"/>
      <c r="K10" s="688"/>
      <c r="L10" s="688"/>
      <c r="M10" s="688"/>
      <c r="N10" s="688"/>
      <c r="O10" s="688"/>
      <c r="P10" s="689" t="s">
        <v>682</v>
      </c>
      <c r="Q10" s="692" t="s">
        <v>136</v>
      </c>
      <c r="R10" s="692"/>
      <c r="S10" s="692"/>
      <c r="T10" s="694" t="s">
        <v>137</v>
      </c>
      <c r="U10" s="694"/>
    </row>
    <row r="11" spans="1:41" ht="45" x14ac:dyDescent="0.25">
      <c r="A11" s="458" t="s">
        <v>675</v>
      </c>
      <c r="B11" s="460"/>
      <c r="C11" s="460"/>
      <c r="D11" s="460"/>
      <c r="E11" s="460"/>
      <c r="F11" s="703"/>
      <c r="G11" s="458" t="s">
        <v>77</v>
      </c>
      <c r="H11" s="703"/>
      <c r="I11" s="303" t="s">
        <v>80</v>
      </c>
      <c r="J11" s="303" t="s">
        <v>82</v>
      </c>
      <c r="K11" s="303" t="s">
        <v>84</v>
      </c>
      <c r="L11" s="303" t="s">
        <v>86</v>
      </c>
      <c r="M11" s="303" t="s">
        <v>88</v>
      </c>
      <c r="N11" s="704" t="s">
        <v>164</v>
      </c>
      <c r="O11" s="705"/>
      <c r="P11" s="690"/>
      <c r="Q11" s="692"/>
      <c r="R11" s="692"/>
      <c r="S11" s="692"/>
      <c r="T11" s="694"/>
      <c r="U11" s="694"/>
    </row>
    <row r="12" spans="1:41" ht="105" thickBot="1" x14ac:dyDescent="0.3">
      <c r="A12" s="304" t="s">
        <v>2</v>
      </c>
      <c r="B12" s="304" t="s">
        <v>134</v>
      </c>
      <c r="C12" s="303" t="s">
        <v>170</v>
      </c>
      <c r="D12" s="303" t="s">
        <v>135</v>
      </c>
      <c r="E12" s="303" t="s">
        <v>562</v>
      </c>
      <c r="F12" s="303" t="s">
        <v>683</v>
      </c>
      <c r="G12" s="305" t="s">
        <v>78</v>
      </c>
      <c r="H12" s="305" t="s">
        <v>79</v>
      </c>
      <c r="I12" s="305" t="s">
        <v>81</v>
      </c>
      <c r="J12" s="305" t="s">
        <v>83</v>
      </c>
      <c r="K12" s="305" t="s">
        <v>85</v>
      </c>
      <c r="L12" s="305" t="s">
        <v>87</v>
      </c>
      <c r="M12" s="305" t="s">
        <v>89</v>
      </c>
      <c r="N12" s="706"/>
      <c r="O12" s="707"/>
      <c r="P12" s="691"/>
      <c r="Q12" s="693"/>
      <c r="R12" s="693"/>
      <c r="S12" s="693"/>
      <c r="T12" s="695"/>
      <c r="U12" s="695"/>
    </row>
    <row r="13" spans="1:41" ht="120" x14ac:dyDescent="0.25">
      <c r="A13" s="405">
        <v>1</v>
      </c>
      <c r="B13" s="406" t="s">
        <v>834</v>
      </c>
      <c r="C13" s="406" t="s">
        <v>835</v>
      </c>
      <c r="D13" s="407" t="s">
        <v>836</v>
      </c>
      <c r="E13" s="399" t="s">
        <v>837</v>
      </c>
      <c r="F13" s="402" t="s">
        <v>838</v>
      </c>
      <c r="G13" s="405" t="s">
        <v>116</v>
      </c>
      <c r="H13" s="405" t="s">
        <v>116</v>
      </c>
      <c r="I13" s="405" t="s">
        <v>116</v>
      </c>
      <c r="J13" s="405" t="s">
        <v>116</v>
      </c>
      <c r="K13" s="405" t="s">
        <v>116</v>
      </c>
      <c r="L13" s="405" t="s">
        <v>116</v>
      </c>
      <c r="M13" s="405" t="s">
        <v>116</v>
      </c>
      <c r="N13" s="307">
        <f t="shared" ref="N13" si="0">SUM((IF(G13="SI",15,0)),(IF(H13="SI",15,0)),(IF(I13="SI",15,0)),(IF(J13="SI",15,0)),(IF(K13="SI",15,0)),(IF(L13="SI",15,0)),(IF(M13="SI",10,IF(M13="INCOMPLETA","5",0))))</f>
        <v>100</v>
      </c>
      <c r="O13" s="308" t="str">
        <f t="shared" ref="O13" si="1">IF(N13&gt;=96,"FUERTE",IF(AND(N13&lt;=95,N13&gt;=86),"MODERADO",IF(AND(N13&lt;86,N13&gt;0),"DEBIL",IF(N13=0,""))))</f>
        <v>FUERTE</v>
      </c>
      <c r="P13" s="309" t="s">
        <v>93</v>
      </c>
      <c r="Q13" s="310" t="str">
        <f t="shared" ref="Q13" si="2">CONCATENATE(O13,P13)</f>
        <v>FUERTEFUERTE</v>
      </c>
      <c r="R13" s="311" t="str">
        <f t="shared" ref="R13" si="3">IF(Q13="FUERTEFUERTE","FUERTE",IF(Q13="FUERTEMODERADO","MODERADO",IF(Q13="FUERTEDEBIL","DEBIL",IF(Q13="MODERADOFUERTE","MODERADO",IF(Q13="MODERADOMODERADO","MODERADO",IF(Q13="MODERADODEBIL","DEBIL",IF(Q13="DEBILFUERTE","DEBIL",IF(Q13="DEBILMODERADO","DEBIL",IF(Q13="DEBILDEBIL","DEBIL")))))))))</f>
        <v>FUERTE</v>
      </c>
      <c r="S13" s="311">
        <f t="shared" ref="S13" si="4">IF(Q13="FUERTEFUERTE",100,IF(Q13="FUERTEMODERADO",50,IF(Q13="FUERTEDEBIL",0,IF(Q13="MODERADOFUERTE",50,IF(Q13="MODERADOMODERADO",50,IF(Q13="MODERADODEBIL",0,IF(Q13="DEBILFUERTE",0,IF(Q13="DEBILMODERADO",0,IF(Q13="DEBILDEBIL",0)))))))))</f>
        <v>100</v>
      </c>
      <c r="T13" s="311">
        <f>AVERAGE(S13:S13)</f>
        <v>100</v>
      </c>
      <c r="U13" s="311" t="str">
        <f>IF(T13=100,"FUERTE",IF(AND(T13&lt;=99,T13&gt;=50),"MODERADO",IF(T13&lt;50,"DEBIL")))</f>
        <v>FUERTE</v>
      </c>
    </row>
    <row r="14" spans="1:41" x14ac:dyDescent="0.25">
      <c r="A14" s="119"/>
      <c r="B14" s="119"/>
      <c r="C14" s="119"/>
      <c r="D14" s="119"/>
      <c r="E14" s="119"/>
      <c r="F14" s="119"/>
      <c r="G14" s="119"/>
      <c r="H14" s="119"/>
      <c r="I14" s="119"/>
      <c r="J14" s="119"/>
      <c r="K14" s="119"/>
      <c r="L14" s="119"/>
      <c r="M14" s="119"/>
      <c r="N14" s="119"/>
      <c r="O14" s="119"/>
      <c r="P14" s="119"/>
      <c r="Q14" s="119"/>
      <c r="R14" s="119"/>
      <c r="S14" s="119"/>
      <c r="T14" s="119"/>
      <c r="U14" s="119"/>
    </row>
    <row r="15" spans="1:41" ht="18" x14ac:dyDescent="0.25">
      <c r="A15" s="300"/>
      <c r="B15" s="301" t="s">
        <v>165</v>
      </c>
      <c r="C15" s="301" t="str">
        <f>+MR_Corrup1!G11</f>
        <v>Posibilidad de afectación reputacional, institucional y en la confianza ciudadana por soborno entrante al aceptar  una dádiva  por brindar información falsa o errada respecto a la ubicación en la que ocurrió un accidente de trabajo, con el propósito de que este sea reconocido y cubierto al 100% por la ARL, para beneficio de un tercero</v>
      </c>
      <c r="D15" s="302"/>
      <c r="E15" s="117"/>
      <c r="F15" s="117"/>
      <c r="G15" s="117"/>
      <c r="H15" s="117"/>
      <c r="I15" s="117"/>
      <c r="J15" s="117"/>
      <c r="K15" s="117"/>
      <c r="L15" s="117"/>
      <c r="M15" s="117"/>
      <c r="N15" s="117"/>
      <c r="O15" s="117"/>
      <c r="P15" s="117"/>
      <c r="Q15" s="117"/>
      <c r="R15" s="117"/>
      <c r="S15" s="117"/>
      <c r="T15" s="117"/>
      <c r="U15" s="117"/>
    </row>
    <row r="16" spans="1:41" x14ac:dyDescent="0.25">
      <c r="A16" s="117"/>
      <c r="B16" s="117"/>
      <c r="C16" s="117"/>
      <c r="D16" s="117"/>
      <c r="E16" s="117"/>
      <c r="F16" s="117"/>
      <c r="G16" s="688" t="s">
        <v>163</v>
      </c>
      <c r="H16" s="688"/>
      <c r="I16" s="688"/>
      <c r="J16" s="688"/>
      <c r="K16" s="688"/>
      <c r="L16" s="688"/>
      <c r="M16" s="688"/>
      <c r="N16" s="688"/>
      <c r="O16" s="688"/>
      <c r="P16" s="689" t="s">
        <v>682</v>
      </c>
      <c r="Q16" s="692" t="s">
        <v>136</v>
      </c>
      <c r="R16" s="692"/>
      <c r="S16" s="692"/>
      <c r="T16" s="694" t="s">
        <v>137</v>
      </c>
      <c r="U16" s="694"/>
    </row>
    <row r="17" spans="1:21" ht="45" x14ac:dyDescent="0.25">
      <c r="A17" s="458" t="s">
        <v>158</v>
      </c>
      <c r="B17" s="460"/>
      <c r="C17" s="460"/>
      <c r="D17" s="460"/>
      <c r="E17" s="460"/>
      <c r="F17" s="703"/>
      <c r="G17" s="458" t="s">
        <v>77</v>
      </c>
      <c r="H17" s="703"/>
      <c r="I17" s="303" t="s">
        <v>80</v>
      </c>
      <c r="J17" s="303" t="s">
        <v>82</v>
      </c>
      <c r="K17" s="303" t="s">
        <v>84</v>
      </c>
      <c r="L17" s="303" t="s">
        <v>86</v>
      </c>
      <c r="M17" s="303" t="s">
        <v>88</v>
      </c>
      <c r="N17" s="704" t="s">
        <v>164</v>
      </c>
      <c r="O17" s="705"/>
      <c r="P17" s="690"/>
      <c r="Q17" s="692"/>
      <c r="R17" s="692"/>
      <c r="S17" s="692"/>
      <c r="T17" s="694"/>
      <c r="U17" s="694"/>
    </row>
    <row r="18" spans="1:21" ht="104.25" x14ac:dyDescent="0.25">
      <c r="A18" s="304" t="s">
        <v>2</v>
      </c>
      <c r="B18" s="304" t="s">
        <v>134</v>
      </c>
      <c r="C18" s="303" t="s">
        <v>170</v>
      </c>
      <c r="D18" s="303" t="s">
        <v>135</v>
      </c>
      <c r="E18" s="303" t="s">
        <v>562</v>
      </c>
      <c r="F18" s="303" t="s">
        <v>684</v>
      </c>
      <c r="G18" s="305" t="s">
        <v>78</v>
      </c>
      <c r="H18" s="305" t="s">
        <v>79</v>
      </c>
      <c r="I18" s="305" t="s">
        <v>81</v>
      </c>
      <c r="J18" s="305" t="s">
        <v>83</v>
      </c>
      <c r="K18" s="305" t="s">
        <v>85</v>
      </c>
      <c r="L18" s="305" t="s">
        <v>87</v>
      </c>
      <c r="M18" s="305" t="s">
        <v>89</v>
      </c>
      <c r="N18" s="706"/>
      <c r="O18" s="707"/>
      <c r="P18" s="691"/>
      <c r="Q18" s="693"/>
      <c r="R18" s="693"/>
      <c r="S18" s="693"/>
      <c r="T18" s="695"/>
      <c r="U18" s="695"/>
    </row>
    <row r="19" spans="1:21" ht="90" x14ac:dyDescent="0.25">
      <c r="A19" s="306">
        <v>1</v>
      </c>
      <c r="B19" s="408" t="s">
        <v>839</v>
      </c>
      <c r="C19" s="408" t="s">
        <v>840</v>
      </c>
      <c r="D19" s="409" t="s">
        <v>841</v>
      </c>
      <c r="E19" s="408" t="s">
        <v>842</v>
      </c>
      <c r="F19" s="402" t="s">
        <v>843</v>
      </c>
      <c r="G19" s="405" t="s">
        <v>116</v>
      </c>
      <c r="H19" s="405" t="s">
        <v>116</v>
      </c>
      <c r="I19" s="405" t="s">
        <v>116</v>
      </c>
      <c r="J19" s="405" t="s">
        <v>116</v>
      </c>
      <c r="K19" s="405" t="s">
        <v>116</v>
      </c>
      <c r="L19" s="405" t="s">
        <v>116</v>
      </c>
      <c r="M19" s="405" t="s">
        <v>116</v>
      </c>
      <c r="N19" s="307">
        <f t="shared" ref="N19" si="5">SUM((IF(G19="SI",15,0)),(IF(H19="SI",15,0)),(IF(I19="SI",15,0)),(IF(J19="SI",15,0)),(IF(K19="SI",15,0)),(IF(L19="SI",15,0)),(IF(M19="SI",10,IF(M19="INCOMPLETA","5",0))))</f>
        <v>100</v>
      </c>
      <c r="O19" s="308" t="str">
        <f t="shared" ref="O19" si="6">IF(N19&gt;=96,"FUERTE",IF(AND(N19&lt;=95,N19&gt;=86),"MODERADO",IF(AND(N19&lt;86,N19&gt;0),"DEBIL",IF(N19=0,""))))</f>
        <v>FUERTE</v>
      </c>
      <c r="P19" s="309" t="s">
        <v>93</v>
      </c>
      <c r="Q19" s="310" t="str">
        <f t="shared" ref="Q19" si="7">CONCATENATE(O19,P19)</f>
        <v>FUERTEFUERTE</v>
      </c>
      <c r="R19" s="311" t="str">
        <f t="shared" ref="R19" si="8">IF(Q19="FUERTEFUERTE","FUERTE",IF(Q19="FUERTEMODERADO","MODERADO",IF(Q19="FUERTEDEBIL","DEBIL",IF(Q19="MODERADOFUERTE","MODERADO",IF(Q19="MODERADOMODERADO","MODERADO",IF(Q19="MODERADODEBIL","DEBIL",IF(Q19="DEBILFUERTE","DEBIL",IF(Q19="DEBILMODERADO","DEBIL",IF(Q19="DEBILDEBIL","DEBIL")))))))))</f>
        <v>FUERTE</v>
      </c>
      <c r="S19" s="311">
        <f t="shared" ref="S19" si="9">IF(Q19="FUERTEFUERTE",100,IF(Q19="FUERTEMODERADO",50,IF(Q19="FUERTEDEBIL",0,IF(Q19="MODERADOFUERTE",50,IF(Q19="MODERADOMODERADO",50,IF(Q19="MODERADODEBIL",0,IF(Q19="DEBILFUERTE",0,IF(Q19="DEBILMODERADO",0,IF(Q19="DEBILDEBIL",0)))))))))</f>
        <v>100</v>
      </c>
      <c r="T19" s="311">
        <f>AVERAGE(S19:S19)</f>
        <v>100</v>
      </c>
      <c r="U19" s="311" t="str">
        <f>IF(T19=100,"FUERTE",IF(AND(T19&lt;=99,T19&gt;=50),"MODERADO",IF(T19&lt;50,"DEBIL")))</f>
        <v>FUERTE</v>
      </c>
    </row>
    <row r="20" spans="1:21" x14ac:dyDescent="0.25">
      <c r="A20" s="119"/>
      <c r="B20" s="119"/>
      <c r="C20" s="119"/>
      <c r="D20" s="119"/>
      <c r="E20" s="119"/>
      <c r="F20" s="119"/>
      <c r="G20" s="119"/>
      <c r="H20" s="119"/>
      <c r="I20" s="119"/>
      <c r="J20" s="119"/>
      <c r="K20" s="119"/>
      <c r="L20" s="119"/>
      <c r="M20" s="119"/>
      <c r="N20" s="119"/>
      <c r="O20" s="119"/>
      <c r="P20" s="119"/>
      <c r="Q20" s="119"/>
      <c r="R20" s="119"/>
      <c r="S20" s="119"/>
      <c r="T20" s="119"/>
      <c r="U20" s="119"/>
    </row>
    <row r="21" spans="1:21" ht="18" x14ac:dyDescent="0.25">
      <c r="A21" s="300"/>
      <c r="B21" s="301" t="s">
        <v>165</v>
      </c>
      <c r="C21" s="301" t="str">
        <f>+MR_Corrup1!G12</f>
        <v>Posibilidad de afectación reputacional, institucional y en la confianza ciudadana por soborno entrante  al manipular la información de las certificaciones laborales para obtener un beneficio privado para sí mismo o para un tercero.</v>
      </c>
      <c r="D21" s="302"/>
      <c r="E21" s="117"/>
      <c r="F21" s="117"/>
      <c r="G21" s="117"/>
      <c r="H21" s="117"/>
      <c r="I21" s="117"/>
      <c r="J21" s="117"/>
      <c r="K21" s="117"/>
      <c r="L21" s="117"/>
      <c r="M21" s="117"/>
      <c r="N21" s="117"/>
      <c r="O21" s="117"/>
      <c r="P21" s="117"/>
      <c r="Q21" s="117"/>
      <c r="R21" s="117"/>
      <c r="S21" s="117"/>
      <c r="T21" s="117"/>
      <c r="U21" s="117"/>
    </row>
    <row r="22" spans="1:21" x14ac:dyDescent="0.25">
      <c r="A22" s="117"/>
      <c r="B22" s="117"/>
      <c r="C22" s="117"/>
      <c r="D22" s="117"/>
      <c r="E22" s="117"/>
      <c r="F22" s="117"/>
      <c r="G22" s="688" t="s">
        <v>163</v>
      </c>
      <c r="H22" s="688"/>
      <c r="I22" s="688"/>
      <c r="J22" s="688"/>
      <c r="K22" s="688"/>
      <c r="L22" s="688"/>
      <c r="M22" s="688"/>
      <c r="N22" s="688"/>
      <c r="O22" s="688"/>
      <c r="P22" s="689" t="s">
        <v>682</v>
      </c>
      <c r="Q22" s="692" t="s">
        <v>136</v>
      </c>
      <c r="R22" s="692"/>
      <c r="S22" s="692"/>
      <c r="T22" s="694" t="s">
        <v>137</v>
      </c>
      <c r="U22" s="694"/>
    </row>
    <row r="23" spans="1:21" ht="45" x14ac:dyDescent="0.25">
      <c r="A23" s="458" t="s">
        <v>158</v>
      </c>
      <c r="B23" s="460"/>
      <c r="C23" s="460"/>
      <c r="D23" s="460"/>
      <c r="E23" s="460"/>
      <c r="F23" s="703"/>
      <c r="G23" s="458" t="s">
        <v>77</v>
      </c>
      <c r="H23" s="703"/>
      <c r="I23" s="303" t="s">
        <v>80</v>
      </c>
      <c r="J23" s="303" t="s">
        <v>82</v>
      </c>
      <c r="K23" s="303" t="s">
        <v>84</v>
      </c>
      <c r="L23" s="303" t="s">
        <v>86</v>
      </c>
      <c r="M23" s="303" t="s">
        <v>88</v>
      </c>
      <c r="N23" s="704" t="s">
        <v>164</v>
      </c>
      <c r="O23" s="705"/>
      <c r="P23" s="690"/>
      <c r="Q23" s="692"/>
      <c r="R23" s="692"/>
      <c r="S23" s="692"/>
      <c r="T23" s="694"/>
      <c r="U23" s="694"/>
    </row>
    <row r="24" spans="1:21" ht="104.25" x14ac:dyDescent="0.25">
      <c r="A24" s="304" t="s">
        <v>2</v>
      </c>
      <c r="B24" s="304" t="s">
        <v>134</v>
      </c>
      <c r="C24" s="303" t="s">
        <v>170</v>
      </c>
      <c r="D24" s="303" t="s">
        <v>135</v>
      </c>
      <c r="E24" s="303" t="s">
        <v>562</v>
      </c>
      <c r="F24" s="303" t="s">
        <v>684</v>
      </c>
      <c r="G24" s="305" t="s">
        <v>78</v>
      </c>
      <c r="H24" s="305" t="s">
        <v>79</v>
      </c>
      <c r="I24" s="305" t="s">
        <v>81</v>
      </c>
      <c r="J24" s="305" t="s">
        <v>83</v>
      </c>
      <c r="K24" s="305" t="s">
        <v>85</v>
      </c>
      <c r="L24" s="305" t="s">
        <v>87</v>
      </c>
      <c r="M24" s="305" t="s">
        <v>89</v>
      </c>
      <c r="N24" s="706"/>
      <c r="O24" s="707"/>
      <c r="P24" s="691"/>
      <c r="Q24" s="693"/>
      <c r="R24" s="693"/>
      <c r="S24" s="693"/>
      <c r="T24" s="695"/>
      <c r="U24" s="695"/>
    </row>
    <row r="25" spans="1:21" ht="135" x14ac:dyDescent="0.25">
      <c r="A25" s="306">
        <v>1</v>
      </c>
      <c r="B25" s="406" t="s">
        <v>844</v>
      </c>
      <c r="C25" s="406" t="s">
        <v>845</v>
      </c>
      <c r="D25" s="406" t="s">
        <v>836</v>
      </c>
      <c r="E25" s="406" t="s">
        <v>846</v>
      </c>
      <c r="F25" s="402" t="s">
        <v>847</v>
      </c>
      <c r="G25" s="405" t="s">
        <v>116</v>
      </c>
      <c r="H25" s="405" t="s">
        <v>116</v>
      </c>
      <c r="I25" s="405" t="s">
        <v>116</v>
      </c>
      <c r="J25" s="405" t="s">
        <v>116</v>
      </c>
      <c r="K25" s="405" t="s">
        <v>116</v>
      </c>
      <c r="L25" s="405" t="s">
        <v>116</v>
      </c>
      <c r="M25" s="405" t="s">
        <v>116</v>
      </c>
      <c r="N25" s="307">
        <f t="shared" ref="N25:N26" si="10">SUM((IF(G25="SI",15,0)),(IF(H25="SI",15,0)),(IF(I25="SI",15,0)),(IF(J25="SI",15,0)),(IF(K25="SI",15,0)),(IF(L25="SI",15,0)),(IF(M25="SI",10,IF(M25="INCOMPLETA","5",0))))</f>
        <v>100</v>
      </c>
      <c r="O25" s="308" t="str">
        <f t="shared" ref="O25:O26" si="11">IF(N25&gt;=96,"FUERTE",IF(AND(N25&lt;=95,N25&gt;=86),"MODERADO",IF(AND(N25&lt;86,N25&gt;0),"DEBIL",IF(N25=0,""))))</f>
        <v>FUERTE</v>
      </c>
      <c r="P25" s="309" t="s">
        <v>93</v>
      </c>
      <c r="Q25" s="310" t="str">
        <f t="shared" ref="Q25:Q26" si="12">CONCATENATE(O25,P25)</f>
        <v>FUERTEFUERTE</v>
      </c>
      <c r="R25" s="311" t="str">
        <f t="shared" ref="R25:R26" si="13">IF(Q25="FUERTEFUERTE","FUERTE",IF(Q25="FUERTEMODERADO","MODERADO",IF(Q25="FUERTEDEBIL","DEBIL",IF(Q25="MODERADOFUERTE","MODERADO",IF(Q25="MODERADOMODERADO","MODERADO",IF(Q25="MODERADODEBIL","DEBIL",IF(Q25="DEBILFUERTE","DEBIL",IF(Q25="DEBILMODERADO","DEBIL",IF(Q25="DEBILDEBIL","DEBIL")))))))))</f>
        <v>FUERTE</v>
      </c>
      <c r="S25" s="311">
        <f t="shared" ref="S25:S26" si="14">IF(Q25="FUERTEFUERTE",100,IF(Q25="FUERTEMODERADO",50,IF(Q25="FUERTEDEBIL",0,IF(Q25="MODERADOFUERTE",50,IF(Q25="MODERADOMODERADO",50,IF(Q25="MODERADODEBIL",0,IF(Q25="DEBILFUERTE",0,IF(Q25="DEBILMODERADO",0,IF(Q25="DEBILDEBIL",0)))))))))</f>
        <v>100</v>
      </c>
      <c r="T25" s="702">
        <f>AVERAGE(S25:S26)</f>
        <v>100</v>
      </c>
      <c r="U25" s="702" t="str">
        <f>IF(T25=100,"FUERTE",IF(AND(T25&lt;=99,T25&gt;=50),"MODERADO",IF(T25&lt;50,"DEBIL")))</f>
        <v>FUERTE</v>
      </c>
    </row>
    <row r="26" spans="1:21" ht="165" x14ac:dyDescent="0.25">
      <c r="A26" s="306">
        <v>2</v>
      </c>
      <c r="B26" s="406" t="s">
        <v>848</v>
      </c>
      <c r="C26" s="406" t="s">
        <v>849</v>
      </c>
      <c r="D26" s="406" t="s">
        <v>836</v>
      </c>
      <c r="E26" s="406" t="s">
        <v>846</v>
      </c>
      <c r="F26" s="402" t="s">
        <v>850</v>
      </c>
      <c r="G26" s="405" t="s">
        <v>116</v>
      </c>
      <c r="H26" s="405" t="s">
        <v>116</v>
      </c>
      <c r="I26" s="405" t="s">
        <v>116</v>
      </c>
      <c r="J26" s="405" t="s">
        <v>116</v>
      </c>
      <c r="K26" s="405" t="s">
        <v>116</v>
      </c>
      <c r="L26" s="405" t="s">
        <v>116</v>
      </c>
      <c r="M26" s="405" t="s">
        <v>116</v>
      </c>
      <c r="N26" s="307">
        <f t="shared" si="10"/>
        <v>100</v>
      </c>
      <c r="O26" s="308" t="str">
        <f t="shared" si="11"/>
        <v>FUERTE</v>
      </c>
      <c r="P26" s="309" t="s">
        <v>93</v>
      </c>
      <c r="Q26" s="310" t="str">
        <f t="shared" si="12"/>
        <v>FUERTEFUERTE</v>
      </c>
      <c r="R26" s="311" t="str">
        <f t="shared" si="13"/>
        <v>FUERTE</v>
      </c>
      <c r="S26" s="311">
        <f t="shared" si="14"/>
        <v>100</v>
      </c>
      <c r="T26" s="702"/>
      <c r="U26" s="702"/>
    </row>
    <row r="27" spans="1:21" x14ac:dyDescent="0.25">
      <c r="A27" s="119"/>
      <c r="B27" s="119"/>
      <c r="C27" s="119"/>
      <c r="D27" s="119"/>
      <c r="E27" s="119"/>
      <c r="F27" s="119"/>
      <c r="G27" s="119"/>
      <c r="H27" s="119"/>
      <c r="I27" s="119"/>
      <c r="J27" s="119"/>
      <c r="K27" s="119"/>
      <c r="L27" s="119"/>
      <c r="M27" s="119"/>
      <c r="N27" s="119"/>
      <c r="O27" s="119"/>
      <c r="P27" s="119"/>
      <c r="Q27" s="119"/>
      <c r="R27" s="119"/>
      <c r="S27" s="119"/>
      <c r="T27" s="119"/>
      <c r="U27" s="119"/>
    </row>
    <row r="28" spans="1:21" ht="18" x14ac:dyDescent="0.25">
      <c r="A28" s="300"/>
      <c r="B28" s="301" t="s">
        <v>165</v>
      </c>
      <c r="C28" s="301" t="str">
        <f>MR_Corrup1!G13</f>
        <v>Posibilidad de afectación económica y reputacional por omisión en la declaración de un conflicto de interés para favorecer a un tercero mediante la obtención de una dádiva o beneficio, incumpliendo  los requisitos legales establecidos en la SCRD</v>
      </c>
      <c r="D28" s="302"/>
      <c r="E28" s="117"/>
      <c r="F28" s="117"/>
      <c r="G28" s="117"/>
      <c r="H28" s="117"/>
      <c r="I28" s="117"/>
      <c r="J28" s="117"/>
      <c r="K28" s="117"/>
      <c r="L28" s="117"/>
      <c r="M28" s="117"/>
      <c r="N28" s="117"/>
      <c r="O28" s="117"/>
      <c r="P28" s="117"/>
      <c r="Q28" s="117"/>
      <c r="R28" s="117"/>
      <c r="S28" s="117"/>
      <c r="T28" s="117"/>
      <c r="U28" s="117"/>
    </row>
    <row r="29" spans="1:21" x14ac:dyDescent="0.25">
      <c r="A29" s="117"/>
      <c r="B29" s="117"/>
      <c r="C29" s="117"/>
      <c r="D29" s="117"/>
      <c r="E29" s="117"/>
      <c r="F29" s="117"/>
      <c r="G29" s="688" t="s">
        <v>163</v>
      </c>
      <c r="H29" s="688"/>
      <c r="I29" s="688"/>
      <c r="J29" s="688"/>
      <c r="K29" s="688"/>
      <c r="L29" s="688"/>
      <c r="M29" s="688"/>
      <c r="N29" s="688"/>
      <c r="O29" s="688"/>
      <c r="P29" s="689" t="s">
        <v>682</v>
      </c>
      <c r="Q29" s="692" t="s">
        <v>136</v>
      </c>
      <c r="R29" s="692"/>
      <c r="S29" s="692"/>
      <c r="T29" s="694" t="s">
        <v>137</v>
      </c>
      <c r="U29" s="694"/>
    </row>
    <row r="30" spans="1:21" ht="45" x14ac:dyDescent="0.25">
      <c r="A30" s="458" t="s">
        <v>158</v>
      </c>
      <c r="B30" s="460"/>
      <c r="C30" s="460"/>
      <c r="D30" s="460"/>
      <c r="E30" s="460"/>
      <c r="F30" s="703"/>
      <c r="G30" s="458" t="s">
        <v>77</v>
      </c>
      <c r="H30" s="703"/>
      <c r="I30" s="303" t="s">
        <v>80</v>
      </c>
      <c r="J30" s="303" t="s">
        <v>82</v>
      </c>
      <c r="K30" s="303" t="s">
        <v>84</v>
      </c>
      <c r="L30" s="303" t="s">
        <v>86</v>
      </c>
      <c r="M30" s="303" t="s">
        <v>88</v>
      </c>
      <c r="N30" s="704" t="s">
        <v>164</v>
      </c>
      <c r="O30" s="705"/>
      <c r="P30" s="690"/>
      <c r="Q30" s="692"/>
      <c r="R30" s="692"/>
      <c r="S30" s="692"/>
      <c r="T30" s="694"/>
      <c r="U30" s="694"/>
    </row>
    <row r="31" spans="1:21" ht="104.25" x14ac:dyDescent="0.25">
      <c r="A31" s="304" t="s">
        <v>2</v>
      </c>
      <c r="B31" s="304" t="s">
        <v>134</v>
      </c>
      <c r="C31" s="303" t="s">
        <v>170</v>
      </c>
      <c r="D31" s="303" t="s">
        <v>135</v>
      </c>
      <c r="E31" s="303" t="s">
        <v>562</v>
      </c>
      <c r="F31" s="303" t="s">
        <v>684</v>
      </c>
      <c r="G31" s="305" t="s">
        <v>78</v>
      </c>
      <c r="H31" s="305" t="s">
        <v>79</v>
      </c>
      <c r="I31" s="305" t="s">
        <v>81</v>
      </c>
      <c r="J31" s="305" t="s">
        <v>83</v>
      </c>
      <c r="K31" s="305" t="s">
        <v>85</v>
      </c>
      <c r="L31" s="305" t="s">
        <v>87</v>
      </c>
      <c r="M31" s="305" t="s">
        <v>89</v>
      </c>
      <c r="N31" s="706"/>
      <c r="O31" s="707"/>
      <c r="P31" s="691"/>
      <c r="Q31" s="693"/>
      <c r="R31" s="693"/>
      <c r="S31" s="693"/>
      <c r="T31" s="695"/>
      <c r="U31" s="695"/>
    </row>
    <row r="32" spans="1:21" ht="101.25" customHeight="1" x14ac:dyDescent="0.25">
      <c r="A32" s="412">
        <v>1</v>
      </c>
      <c r="B32" s="414" t="s">
        <v>853</v>
      </c>
      <c r="C32" s="415" t="s">
        <v>845</v>
      </c>
      <c r="D32" s="414" t="s">
        <v>836</v>
      </c>
      <c r="E32" s="416" t="s">
        <v>855</v>
      </c>
      <c r="F32" s="414" t="s">
        <v>854</v>
      </c>
      <c r="G32" s="413" t="s">
        <v>116</v>
      </c>
      <c r="H32" s="315" t="s">
        <v>116</v>
      </c>
      <c r="I32" s="315" t="s">
        <v>116</v>
      </c>
      <c r="J32" s="315" t="s">
        <v>112</v>
      </c>
      <c r="K32" s="315" t="s">
        <v>116</v>
      </c>
      <c r="L32" s="315" t="s">
        <v>116</v>
      </c>
      <c r="M32" s="315" t="s">
        <v>116</v>
      </c>
      <c r="N32" s="307">
        <f t="shared" ref="N32" si="15">SUM((IF(G32="SI",15,0)),(IF(H32="SI",15,0)),(IF(I32="SI",15,0)),(IF(J32="SI",15,0)),(IF(K32="SI",15,0)),(IF(L32="SI",15,0)),(IF(M32="SI",10,IF(M32="INCOMPLETA","5",0))))</f>
        <v>85</v>
      </c>
      <c r="O32" s="308" t="str">
        <f t="shared" ref="O32" si="16">IF(N32&gt;=96,"FUERTE",IF(AND(N32&lt;=95,N32&gt;=86),"MODERADO",IF(AND(N32&lt;86,N32&gt;0),"DEBIL",IF(N32=0,""))))</f>
        <v>DEBIL</v>
      </c>
      <c r="P32" s="314" t="s">
        <v>93</v>
      </c>
      <c r="Q32" s="310" t="str">
        <f t="shared" ref="Q32" si="17">CONCATENATE(O32,P32)</f>
        <v>DEBILFUERTE</v>
      </c>
      <c r="R32" s="311" t="str">
        <f t="shared" ref="R32" si="18">IF(Q32="FUERTEFUERTE","FUERTE",IF(Q32="FUERTEMODERADO","MODERADO",IF(Q32="FUERTEDEBIL","DEBIL",IF(Q32="MODERADOFUERTE","MODERADO",IF(Q32="MODERADOMODERADO","MODERADO",IF(Q32="MODERADODEBIL","DEBIL",IF(Q32="DEBILFUERTE","DEBIL",IF(Q32="DEBILMODERADO","DEBIL",IF(Q32="DEBILDEBIL","DEBIL")))))))))</f>
        <v>DEBIL</v>
      </c>
      <c r="S32" s="311">
        <f t="shared" ref="S32" si="19">IF(Q32="FUERTEFUERTE",100,IF(Q32="FUERTEMODERADO",50,IF(Q32="FUERTEDEBIL",0,IF(Q32="MODERADOFUERTE",50,IF(Q32="MODERADOMODERADO",50,IF(Q32="MODERADODEBIL",0,IF(Q32="DEBILFUERTE",0,IF(Q32="DEBILMODERADO",0,IF(Q32="DEBILDEBIL",0)))))))))</f>
        <v>0</v>
      </c>
      <c r="T32" s="311">
        <f>AVERAGE(S32:S32)</f>
        <v>0</v>
      </c>
      <c r="U32" s="311" t="str">
        <f>IF(T32=100,"FUERTE",IF(AND(T32&lt;=99,T32&gt;=50),"MODERADO",IF(T32&lt;50,"DEBIL")))</f>
        <v>DEBIL</v>
      </c>
    </row>
    <row r="33" spans="1:21" x14ac:dyDescent="0.25">
      <c r="A33" s="119"/>
      <c r="B33" s="119"/>
      <c r="C33" s="119"/>
      <c r="D33" s="119"/>
      <c r="E33" s="119"/>
      <c r="F33" s="119"/>
      <c r="G33" s="119"/>
      <c r="H33" s="119"/>
      <c r="I33" s="119"/>
      <c r="J33" s="119"/>
      <c r="K33" s="119"/>
      <c r="L33" s="119"/>
      <c r="M33" s="119"/>
      <c r="N33" s="119"/>
      <c r="O33" s="119"/>
      <c r="P33" s="119"/>
      <c r="Q33" s="119"/>
      <c r="R33" s="119"/>
      <c r="S33" s="119"/>
      <c r="T33" s="119"/>
      <c r="U33" s="119"/>
    </row>
    <row r="34" spans="1:21" ht="18" hidden="1" x14ac:dyDescent="0.25">
      <c r="A34" s="300"/>
      <c r="B34" s="301" t="s">
        <v>165</v>
      </c>
      <c r="C34" s="301" t="e">
        <f>+MR_Corrup1!#REF!</f>
        <v>#REF!</v>
      </c>
      <c r="D34" s="302"/>
      <c r="E34" s="117"/>
      <c r="F34" s="117"/>
      <c r="G34" s="117"/>
      <c r="H34" s="117"/>
      <c r="I34" s="117"/>
      <c r="J34" s="117"/>
      <c r="K34" s="117"/>
      <c r="L34" s="117"/>
      <c r="M34" s="117"/>
      <c r="N34" s="117"/>
      <c r="O34" s="117"/>
      <c r="P34" s="117"/>
      <c r="Q34" s="117"/>
      <c r="R34" s="117"/>
      <c r="S34" s="117"/>
      <c r="T34" s="117"/>
      <c r="U34" s="117"/>
    </row>
    <row r="35" spans="1:21" hidden="1" x14ac:dyDescent="0.25">
      <c r="A35" s="117"/>
      <c r="B35" s="117"/>
      <c r="C35" s="117"/>
      <c r="D35" s="117"/>
      <c r="E35" s="117"/>
      <c r="F35" s="117"/>
      <c r="G35" s="688" t="s">
        <v>163</v>
      </c>
      <c r="H35" s="688"/>
      <c r="I35" s="688"/>
      <c r="J35" s="688"/>
      <c r="K35" s="688"/>
      <c r="L35" s="688"/>
      <c r="M35" s="688"/>
      <c r="N35" s="688"/>
      <c r="O35" s="688"/>
      <c r="P35" s="689" t="s">
        <v>682</v>
      </c>
      <c r="Q35" s="692" t="s">
        <v>136</v>
      </c>
      <c r="R35" s="692"/>
      <c r="S35" s="692"/>
      <c r="T35" s="694" t="s">
        <v>137</v>
      </c>
      <c r="U35" s="694"/>
    </row>
    <row r="36" spans="1:21" ht="45" hidden="1" x14ac:dyDescent="0.25">
      <c r="A36" s="458" t="s">
        <v>158</v>
      </c>
      <c r="B36" s="460"/>
      <c r="C36" s="460"/>
      <c r="D36" s="460"/>
      <c r="E36" s="460"/>
      <c r="F36" s="703"/>
      <c r="G36" s="458" t="s">
        <v>77</v>
      </c>
      <c r="H36" s="703"/>
      <c r="I36" s="303" t="s">
        <v>80</v>
      </c>
      <c r="J36" s="303" t="s">
        <v>82</v>
      </c>
      <c r="K36" s="303" t="s">
        <v>84</v>
      </c>
      <c r="L36" s="303" t="s">
        <v>86</v>
      </c>
      <c r="M36" s="303" t="s">
        <v>88</v>
      </c>
      <c r="N36" s="704" t="s">
        <v>164</v>
      </c>
      <c r="O36" s="705"/>
      <c r="P36" s="690"/>
      <c r="Q36" s="692"/>
      <c r="R36" s="692"/>
      <c r="S36" s="692"/>
      <c r="T36" s="694"/>
      <c r="U36" s="694"/>
    </row>
    <row r="37" spans="1:21" ht="104.25" hidden="1" x14ac:dyDescent="0.25">
      <c r="A37" s="304" t="s">
        <v>2</v>
      </c>
      <c r="B37" s="304" t="s">
        <v>134</v>
      </c>
      <c r="C37" s="303" t="s">
        <v>170</v>
      </c>
      <c r="D37" s="303" t="s">
        <v>135</v>
      </c>
      <c r="E37" s="303" t="s">
        <v>562</v>
      </c>
      <c r="F37" s="303" t="s">
        <v>684</v>
      </c>
      <c r="G37" s="305" t="s">
        <v>78</v>
      </c>
      <c r="H37" s="305" t="s">
        <v>79</v>
      </c>
      <c r="I37" s="305" t="s">
        <v>81</v>
      </c>
      <c r="J37" s="305" t="s">
        <v>83</v>
      </c>
      <c r="K37" s="305" t="s">
        <v>85</v>
      </c>
      <c r="L37" s="305" t="s">
        <v>87</v>
      </c>
      <c r="M37" s="305" t="s">
        <v>89</v>
      </c>
      <c r="N37" s="706"/>
      <c r="O37" s="707"/>
      <c r="P37" s="691"/>
      <c r="Q37" s="693"/>
      <c r="R37" s="693"/>
      <c r="S37" s="693"/>
      <c r="T37" s="695"/>
      <c r="U37" s="695"/>
    </row>
    <row r="38" spans="1:21" hidden="1" x14ac:dyDescent="0.25">
      <c r="A38" s="306">
        <v>1</v>
      </c>
      <c r="B38" s="245"/>
      <c r="C38" s="245"/>
      <c r="D38" s="312"/>
      <c r="E38" s="306"/>
      <c r="F38" s="313"/>
      <c r="G38" s="315"/>
      <c r="H38" s="315"/>
      <c r="I38" s="315"/>
      <c r="J38" s="315"/>
      <c r="K38" s="315"/>
      <c r="L38" s="315"/>
      <c r="M38" s="315"/>
      <c r="N38" s="307">
        <f t="shared" ref="N38:N43" si="20">SUM((IF(G38="SI",15,0)),(IF(H38="SI",15,0)),(IF(I38="SI",15,0)),(IF(J38="SI",15,0)),(IF(K38="SI",15,0)),(IF(L38="SI",15,0)),(IF(M38="SI",10,IF(M38="INCOMPLETA","5",0))))</f>
        <v>0</v>
      </c>
      <c r="O38" s="308" t="str">
        <f t="shared" ref="O38:O43" si="21">IF(N38&gt;=96,"FUERTE",IF(AND(N38&lt;=95,N38&gt;=86),"MODERADO",IF(AND(N38&lt;86,N38&gt;0),"DEBIL",IF(N38=0,""))))</f>
        <v/>
      </c>
      <c r="P38" s="314"/>
      <c r="Q38" s="310" t="str">
        <f t="shared" ref="Q38:Q43" si="22">CONCATENATE(O38,P38)</f>
        <v/>
      </c>
      <c r="R38" s="311" t="b">
        <f t="shared" ref="R38:R43" si="23">IF(Q38="FUERTEFUERTE","FUERTE",IF(Q38="FUERTEMODERADO","MODERADO",IF(Q38="FUERTEDEBIL","DEBIL",IF(Q38="MODERADOFUERTE","MODERADO",IF(Q38="MODERADOMODERADO","MODERADO",IF(Q38="MODERADODEBIL","DEBIL",IF(Q38="DEBILFUERTE","DEBIL",IF(Q38="DEBILMODERADO","DEBIL",IF(Q38="DEBILDEBIL","DEBIL")))))))))</f>
        <v>0</v>
      </c>
      <c r="S38" s="311" t="b">
        <f t="shared" ref="S38:S43" si="24">IF(Q38="FUERTEFUERTE",100,IF(Q38="FUERTEMODERADO",50,IF(Q38="FUERTEDEBIL",0,IF(Q38="MODERADOFUERTE",50,IF(Q38="MODERADOMODERADO",50,IF(Q38="MODERADODEBIL",0,IF(Q38="DEBILFUERTE",0,IF(Q38="DEBILMODERADO",0,IF(Q38="DEBILDEBIL",0)))))))))</f>
        <v>0</v>
      </c>
      <c r="T38" s="702" t="e">
        <f>AVERAGE(S38:S43)</f>
        <v>#DIV/0!</v>
      </c>
      <c r="U38" s="702" t="e">
        <f>IF(T38=100,"FUERTE",IF(AND(T38&lt;=99,T38&gt;=50),"MODERADO",IF(T38&lt;50,"DEBIL")))</f>
        <v>#DIV/0!</v>
      </c>
    </row>
    <row r="39" spans="1:21" hidden="1" x14ac:dyDescent="0.25">
      <c r="A39" s="306">
        <v>2</v>
      </c>
      <c r="B39" s="245"/>
      <c r="C39" s="245"/>
      <c r="D39" s="312"/>
      <c r="E39" s="306"/>
      <c r="F39" s="313"/>
      <c r="G39" s="315"/>
      <c r="H39" s="315"/>
      <c r="I39" s="315"/>
      <c r="J39" s="315"/>
      <c r="K39" s="315"/>
      <c r="L39" s="315"/>
      <c r="M39" s="315"/>
      <c r="N39" s="307">
        <f t="shared" si="20"/>
        <v>0</v>
      </c>
      <c r="O39" s="308" t="str">
        <f t="shared" si="21"/>
        <v/>
      </c>
      <c r="P39" s="314"/>
      <c r="Q39" s="310" t="str">
        <f t="shared" si="22"/>
        <v/>
      </c>
      <c r="R39" s="311" t="b">
        <f t="shared" si="23"/>
        <v>0</v>
      </c>
      <c r="S39" s="311" t="b">
        <f t="shared" si="24"/>
        <v>0</v>
      </c>
      <c r="T39" s="702"/>
      <c r="U39" s="702"/>
    </row>
    <row r="40" spans="1:21" hidden="1" x14ac:dyDescent="0.25">
      <c r="A40" s="306">
        <v>3</v>
      </c>
      <c r="B40" s="245"/>
      <c r="C40" s="245"/>
      <c r="D40" s="312"/>
      <c r="E40" s="306"/>
      <c r="F40" s="313"/>
      <c r="G40" s="315"/>
      <c r="H40" s="315"/>
      <c r="I40" s="315"/>
      <c r="J40" s="315"/>
      <c r="K40" s="315"/>
      <c r="L40" s="315"/>
      <c r="M40" s="315"/>
      <c r="N40" s="307">
        <f t="shared" si="20"/>
        <v>0</v>
      </c>
      <c r="O40" s="308" t="str">
        <f t="shared" si="21"/>
        <v/>
      </c>
      <c r="P40" s="314"/>
      <c r="Q40" s="310" t="str">
        <f t="shared" si="22"/>
        <v/>
      </c>
      <c r="R40" s="311" t="b">
        <f t="shared" si="23"/>
        <v>0</v>
      </c>
      <c r="S40" s="311" t="b">
        <f t="shared" si="24"/>
        <v>0</v>
      </c>
      <c r="T40" s="702"/>
      <c r="U40" s="702"/>
    </row>
    <row r="41" spans="1:21" hidden="1" x14ac:dyDescent="0.25">
      <c r="A41" s="306">
        <v>4</v>
      </c>
      <c r="B41" s="245"/>
      <c r="C41" s="245"/>
      <c r="D41" s="312"/>
      <c r="E41" s="306"/>
      <c r="F41" s="313"/>
      <c r="G41" s="315"/>
      <c r="H41" s="315"/>
      <c r="I41" s="315"/>
      <c r="J41" s="315"/>
      <c r="K41" s="315"/>
      <c r="L41" s="315"/>
      <c r="M41" s="315"/>
      <c r="N41" s="307">
        <f t="shared" si="20"/>
        <v>0</v>
      </c>
      <c r="O41" s="308" t="str">
        <f t="shared" si="21"/>
        <v/>
      </c>
      <c r="P41" s="314"/>
      <c r="Q41" s="310" t="str">
        <f t="shared" si="22"/>
        <v/>
      </c>
      <c r="R41" s="311" t="b">
        <f t="shared" si="23"/>
        <v>0</v>
      </c>
      <c r="S41" s="311" t="b">
        <f t="shared" si="24"/>
        <v>0</v>
      </c>
      <c r="T41" s="702"/>
      <c r="U41" s="702"/>
    </row>
    <row r="42" spans="1:21" hidden="1" x14ac:dyDescent="0.25">
      <c r="A42" s="306">
        <v>5</v>
      </c>
      <c r="B42" s="245"/>
      <c r="C42" s="245"/>
      <c r="D42" s="312"/>
      <c r="E42" s="306"/>
      <c r="F42" s="313"/>
      <c r="G42" s="315"/>
      <c r="H42" s="315"/>
      <c r="I42" s="315"/>
      <c r="J42" s="315"/>
      <c r="K42" s="315"/>
      <c r="L42" s="315"/>
      <c r="M42" s="315"/>
      <c r="N42" s="307">
        <f t="shared" si="20"/>
        <v>0</v>
      </c>
      <c r="O42" s="308" t="str">
        <f t="shared" si="21"/>
        <v/>
      </c>
      <c r="P42" s="314"/>
      <c r="Q42" s="310" t="str">
        <f t="shared" si="22"/>
        <v/>
      </c>
      <c r="R42" s="311" t="b">
        <f t="shared" si="23"/>
        <v>0</v>
      </c>
      <c r="S42" s="311" t="b">
        <f t="shared" si="24"/>
        <v>0</v>
      </c>
      <c r="T42" s="702"/>
      <c r="U42" s="702"/>
    </row>
    <row r="43" spans="1:21" hidden="1" x14ac:dyDescent="0.25">
      <c r="A43" s="306">
        <v>6</v>
      </c>
      <c r="B43" s="245"/>
      <c r="C43" s="245"/>
      <c r="D43" s="312"/>
      <c r="E43" s="306"/>
      <c r="F43" s="313"/>
      <c r="G43" s="315"/>
      <c r="H43" s="315"/>
      <c r="I43" s="315"/>
      <c r="J43" s="315"/>
      <c r="K43" s="315"/>
      <c r="L43" s="315"/>
      <c r="M43" s="315"/>
      <c r="N43" s="307">
        <f t="shared" si="20"/>
        <v>0</v>
      </c>
      <c r="O43" s="308" t="str">
        <f t="shared" si="21"/>
        <v/>
      </c>
      <c r="P43" s="314"/>
      <c r="Q43" s="310" t="str">
        <f t="shared" si="22"/>
        <v/>
      </c>
      <c r="R43" s="311" t="b">
        <f t="shared" si="23"/>
        <v>0</v>
      </c>
      <c r="S43" s="311" t="b">
        <f t="shared" si="24"/>
        <v>0</v>
      </c>
      <c r="T43" s="702"/>
      <c r="U43" s="702"/>
    </row>
    <row r="44" spans="1:21" x14ac:dyDescent="0.25">
      <c r="A44" s="119"/>
      <c r="B44" s="119"/>
      <c r="C44" s="119"/>
      <c r="D44" s="119"/>
      <c r="E44" s="119"/>
      <c r="F44" s="119"/>
      <c r="G44" s="119"/>
      <c r="H44" s="119"/>
      <c r="I44" s="119"/>
      <c r="J44" s="119"/>
      <c r="K44" s="119"/>
      <c r="L44" s="119"/>
      <c r="M44" s="119"/>
      <c r="N44" s="119"/>
      <c r="O44" s="119"/>
      <c r="P44" s="119"/>
      <c r="Q44" s="119"/>
      <c r="R44" s="119"/>
      <c r="S44" s="119"/>
      <c r="T44" s="119"/>
      <c r="U44" s="119"/>
    </row>
    <row r="45" spans="1:21" x14ac:dyDescent="0.25">
      <c r="A45" s="119"/>
      <c r="B45" s="119"/>
      <c r="C45" s="119"/>
      <c r="D45" s="119"/>
      <c r="E45" s="119"/>
      <c r="F45" s="119"/>
      <c r="G45" s="119"/>
      <c r="H45" s="119"/>
      <c r="I45" s="119"/>
      <c r="J45" s="119"/>
      <c r="K45" s="119"/>
      <c r="L45" s="119"/>
      <c r="M45" s="119"/>
      <c r="N45" s="119"/>
      <c r="O45" s="119"/>
      <c r="P45" s="119"/>
      <c r="Q45" s="119"/>
      <c r="R45" s="119"/>
      <c r="S45" s="119"/>
      <c r="T45" s="119"/>
      <c r="U45" s="119"/>
    </row>
    <row r="46" spans="1:21" ht="17.25" customHeight="1" x14ac:dyDescent="0.25">
      <c r="A46" s="119"/>
      <c r="B46" s="119"/>
      <c r="C46" s="119"/>
      <c r="D46" s="124"/>
      <c r="E46" s="124"/>
      <c r="F46" s="124"/>
      <c r="G46" s="119"/>
      <c r="H46" s="119"/>
      <c r="I46" s="119"/>
      <c r="J46" s="119"/>
      <c r="K46" s="119"/>
      <c r="L46" s="119"/>
      <c r="M46" s="119"/>
      <c r="N46" s="119"/>
      <c r="O46" s="119"/>
      <c r="P46" s="119"/>
      <c r="Q46" s="119"/>
      <c r="R46" s="119"/>
      <c r="S46" s="119"/>
      <c r="T46" s="119"/>
      <c r="U46" s="119"/>
    </row>
    <row r="47" spans="1:21" ht="48.75" customHeight="1" x14ac:dyDescent="0.25">
      <c r="A47" s="117"/>
      <c r="B47" s="316" t="s">
        <v>171</v>
      </c>
      <c r="C47" s="316" t="s">
        <v>3</v>
      </c>
      <c r="D47" s="316" t="s">
        <v>49</v>
      </c>
      <c r="E47" s="316" t="s">
        <v>50</v>
      </c>
      <c r="F47" s="317" t="s">
        <v>51</v>
      </c>
      <c r="G47" s="316" t="s">
        <v>137</v>
      </c>
      <c r="H47" s="242" t="s">
        <v>172</v>
      </c>
      <c r="I47" s="316" t="s">
        <v>139</v>
      </c>
      <c r="J47" s="318" t="s">
        <v>584</v>
      </c>
      <c r="K47" s="318" t="s">
        <v>585</v>
      </c>
      <c r="L47" s="119"/>
      <c r="M47" s="119"/>
      <c r="N47" s="119"/>
      <c r="O47" s="119"/>
      <c r="P47" s="119"/>
      <c r="Q47" s="119"/>
      <c r="R47" s="119"/>
      <c r="S47" s="119"/>
      <c r="T47" s="119"/>
      <c r="U47" s="119"/>
    </row>
    <row r="48" spans="1:21" ht="150" x14ac:dyDescent="0.25">
      <c r="A48" s="713" t="s">
        <v>141</v>
      </c>
      <c r="B48" s="311" t="str">
        <f>MR_Corrup1!C10</f>
        <v>RC-HUM -1</v>
      </c>
      <c r="C48" s="253" t="str">
        <f>+MR_Corrup1!G10</f>
        <v xml:space="preserve">
Posibilidad de afectación reputacional, institucional y en la confianza ciudadana por soborno entrante al aceptar una dádiva o beneficio para favorecer a un tercero en la selección y vinculación de servidores, por desconocimiento o incumplimiento de los requisitos legales establecidos en la SCRD.</v>
      </c>
      <c r="D48" s="310" t="str">
        <f>MR_Corrup1!J10</f>
        <v>IMPROBABLE</v>
      </c>
      <c r="E48" s="310" t="str">
        <f>+MR_Corrup1!K10</f>
        <v>MAYOR</v>
      </c>
      <c r="F48" s="310" t="str">
        <f>IF(HLOOKUP(E48,$D$58:$H$59,2,FALSE)=$D$59,IF(VLOOKUP(D48,$B$60:$C$64,2,FALSE)=$C$60,"ALTO",IF(VLOOKUP(D48,$B$60:$C$64,2,FALSE)=$C$61,"MODERADO",IF(VLOOKUP(D48,$B$60:$C$64,2,FALSE)=$C$62,"BAJO",IF(VLOOKUP(D48,$B$60:$C$64,2,FALSE)=$C$63,"BAJO",IF(VLOOKUP(D48,$B$60:$C$64,2,FALSE)=$C$64,"BAJO",0))))),IF(HLOOKUP(E48,$D$58:$H$59,2,FALSE)=$E$59,IF(VLOOKUP(D48,$B$60:$C$64,2,FALSE)=$C$60,"ALTO",IF(VLOOKUP(D48,$B$60:$C$64,2,FALSE)=$C$61,"ALTO",IF(VLOOKUP(D48,$B$60:$C$64,2,FALSE)=$C$62,"MODERADO",IF(VLOOKUP(D48,$B$60:$C$64,2,FALSE)=$C$63,"BAJO",IF(VLOOKUP(D48,$B$60:$C$64,2,FALSE)=$C$64,"BAJO",0))))),IF(HLOOKUP(E48,$D$58:$H$59,2,FALSE)=$F$59,IF(VLOOKUP(D48,$B$60:$C$64,2,FALSE)=$C$60,"EXTREMO",IF(VLOOKUP(D48,$B$60:$C$64,2,FALSE)=$C$61,"ALTO",IF(VLOOKUP(D48,$B$60:$C$64,2,FALSE)=$C$62,"ALTO",IF(VLOOKUP(D48,$B$60:$C$64,2,FALSE)=$C$63,"MODERADO",IF(VLOOKUP(D48,$B$60:$C$64,2,FALSE)=$C$64,"MODERADO",0))))),IF(HLOOKUP(E48,$D$58:$H$59,2,FALSE)=$G$59,IF(VLOOKUP(D48,$B$60:$C$64,2,FALSE)=$C$60,"EXTREMO",IF(VLOOKUP(D48,$B$60:$C$64,2,FALSE)=$C$61,"EXTREMO",IF(VLOOKUP(D48,$B$60:$C$64,2,FALSE)=$C$62,"EXTREMO",IF(VLOOKUP(D48,$B$60:$C$64,2,FALSE)=$C$63,"ALTO",IF(VLOOKUP(D48,$B$60:$C$64,2,FALSE)=$C$64,"ALTO",0))))),IF(HLOOKUP(E48,$D$58:$H$59,2,FALSE)=$H$59,IF(VLOOKUP(D48,$B$60:$C$64,2,FALSE)=$C$60,"EXTREMO",IF(VLOOKUP(D48,$B$60:$C$64,2,FALSE)=$C$61,"EXTREMO",IF(VLOOKUP(D48,$B$60:$C$64,2,FALSE)=$C$62,"EXTREMO",IF(VLOOKUP(D48,$B$60:$C$64,2,FALSE)=$C$63,"EXTREMO",IF(VLOOKUP(D48,$B$60:$C$64,2,FALSE)=$C$64,"EXTREMO",0))))),0)))))</f>
        <v>ALTO</v>
      </c>
      <c r="G48" s="310" t="str">
        <f>U13</f>
        <v>FUERTE</v>
      </c>
      <c r="H48" s="319" t="str">
        <f>D13</f>
        <v>PREVENTIVO</v>
      </c>
      <c r="I48" s="308" t="str">
        <f>IF(AND(G48="MODERADO",OR(H48="PREVENTIVO Y CORRECTIVO",H48="DETECTIVO Y CORRECTIVO",H48="PREVENT, DETECT Y CORRECT",H48="PREVENTIVO",H48="DETECTIVO",H48="PREVENTIVO Y DETECTIVO")),IF(HLOOKUP(E48,$D$58:$H$59,2,FALSE)=$D$59,IF(VLOOKUP(D48,$B$60:$C$64,2,FALSE)-1=$C$60,"ALTO",IF(VLOOKUP(D48,$B$60:$C$64,2,FALSE)-1=$C$61,"MODERADO",IF(VLOOKUP(D48,$B$60:$C$64,2,FALSE)-1=$C$62,"BAJO",IF(VLOOKUP(D48,$B$60:$C$64,2,FALSE)-1=$C$63,"BAJO",IF(VLOOKUP(D48,$B$60:$C$64,2,FALSE)-1=$C$64,"BAJO","BAJO"))))),IF(HLOOKUP(E48,$D$58:$H$59,2,FALSE)=$E$59,IF(VLOOKUP(D48,$B$60:$C$64,2,FALSE)-1=$C$60,"ALTO",IF(VLOOKUP(D48,$B$60:$C$64,2,FALSE)-1=$C$61,"ALTO",IF(VLOOKUP(D48,$B$60:$C$64,2,FALSE)-1=$C$62,"MODERADO",IF(VLOOKUP(D48,$B$60:$C$64,2,FALSE)-1=$C$63,"BAJO",IF(VLOOKUP(D48,$B$60:$C$64,2,FALSE)-1=$C$64,"BAJO","BAJO"))))),IF(HLOOKUP(E48,$D$58:$H$59,2,FALSE)=$F$59,IF(VLOOKUP(D48,$B$60:$C$64,2,FALSE)-1=$C$60,"EXTREMO",IF(VLOOKUP(D48,$B$60:$C$64,2,FALSE)-1=$C$61,"ALTO",IF(VLOOKUP(D48,$B$60:$C$64,2,FALSE)-1=$C$62,"ALTO",IF(VLOOKUP(D48,$B$60:$C$64,2,FALSE)-1=$C$63,"MODERADO",IF(VLOOKUP(D48,$B$60:$C$64,2,FALSE)-1=$C$64,"MODERADO","MODERADO"))))),IF(HLOOKUP(E48,$D$58:$H$59,2,FALSE)=$G$59,IF(VLOOKUP(D48,$B$60:$C$64,2,FALSE)-1=$C$60,"EXTREMO",IF(VLOOKUP(D48,$B$60:$C$64,2,FALSE)-1=$C$61,"EXTREMO",IF(VLOOKUP(D48,$B$60:$C$64,2,FALSE)-1=$C$62,"EXTREMO",IF(VLOOKUP(D48,$B$60:$C$64,2,FALSE)-1=$C$63,"ALTO",IF(VLOOKUP(D48,$B$60:$C$64,2,FALSE)-1=$C$64,"ALTO","ALTO"))))),IF(HLOOKUP(E48,$D$58:$H$59,2,FALSE)=$H$59,IF(VLOOKUP(D48,$B$60:$C$64,2,FALSE)-1=$C$60,"EXTREMO",IF(VLOOKUP(D48,$B$60:$C$64,2,FALSE)-1=$C$61,"EXTREMO",IF(VLOOKUP(D48,$B$60:$C$64,2,FALSE)-1=$C$62,"EXTREMO",IF(VLOOKUP(D48,$B$60:$C$64,2,FALSE)-1=$C$63,"EXTREMO",IF(VLOOKUP(D48,$B$60:$C$64,2,FALSE)-1=$C$64,"ALTO","EXTREMO"))))),F48))))),IF(AND(G48="MODERADO",H48="CORRECTIVO"),F48,IF(AND(G48="FUERTE",OR(H48="PREVENTIVO Y CORRECTIVO",H48="DETECTIVO Y CORRECTIVO",H48="PREVENT, DETECT Y CORRECT", H48="PREVENTIVO",H48="DETECTIVO",H48="PREVENTIVO Y DETECTIVO")),IF(HLOOKUP(E48,$D$58:$H$59,2,FALSE)=$D$59,IF(VLOOKUP(D48,$B$60:$C$64,2,FALSE)-2=$C$60,"ALTO",IF(VLOOKUP(D48,$B$60:$C$64,2,FALSE)-2=$C$61,"MODERADO",IF(VLOOKUP(D48,$B$60:$C$64,2,FALSE)-2=$C$62,"BAJO",IF(VLOOKUP(D48,$B$60:$C$64,2,FALSE)-2=$C$63,"BAJO",IF(VLOOKUP(D48,$B$60:$C$64,2,FALSE)-2=$C$64,"BAJO","BAJO"))))),IF(HLOOKUP(E48,$D$58:$H$59,2,FALSE)=$E$59,IF(VLOOKUP(D48,$B$60:$C$64,2,FALSE)-2=$C$60,"ALTO",IF(VLOOKUP(D48,$B$60:$C$64,2,FALSE)-2=$C$61,"ALTO",IF(VLOOKUP(D48,$B$60:$C$64,2,FALSE)-2=$C$62,"MODERADO",IF(VLOOKUP(D48,$B$60:$C$64,2,FALSE)-2=$C$63,"BAJO",IF(VLOOKUP(D48,$B$60:$C$64,2,FALSE)-2=$C$64,"BAJO","BAJO"))))),IF(HLOOKUP(E48,$D$58:$H$59,2,FALSE)=$F$59,IF(VLOOKUP(D48,$B$60:$C$64,2,FALSE)-2=$C$60,"EXTREMO",IF(VLOOKUP(D48,$B$60:$C$64,2,FALSE)-2=$C$61,"ALTO",IF(VLOOKUP(D48,$B$60:$C$64,2,FALSE)-2=$C$62,"ALTO",IF(VLOOKUP(D48,$B$60:$C$64,2,FALSE)-2=$C$63,"MODERADO",IF(VLOOKUP(D48,$B$60:$C$64,2,FALSE)-2=$C$64,"MODERADO","MODERADO"))))),IF(HLOOKUP(E48,$D$58:$H$59,2,FALSE)=$G$59,IF(VLOOKUP(D48,$B$60:$C$64,2,FALSE)-2=$C$60,"EXTREMO",IF(VLOOKUP(D48,$B$60:$C$64,2,FALSE)-2=$C$61,"EXTREMO",IF(VLOOKUP(D48,$B$60:$C$64,2,FALSE)-2=$C$62,"EXTREMO",IF(VLOOKUP(D48,$B$60:$C$64,2,FALSE)-2=$C$63,"ALTO",IF(VLOOKUP(D48,$B$60:$C$64,2,FALSE)-2=$C$64,"ALTO","ALTO"))))),IF(HLOOKUP(E48,$D$58:$H$59,2,FALSE)=$H$59,IF(VLOOKUP(D48,$B$60:$C$64,2,FALSE)-2=$C$60,"EXTREMO",IF(VLOOKUP(D48,$B$60:$C$64,2,FALSE)-2=$C$61,"EXTREMO",IF(VLOOKUP(D48,$B$60:$C$64,2,FALSE)-2=$C$62,"EXTREMO",IF(VLOOKUP(D48,$B$60:$C$64,2,FALSE)-2=$C$63,"EXTREMO",IF(VLOOKUP(D48,$B$60:$C$64,2,FALSE)-2=$C$64,"EXTREMO","EXTREMO"))))),"BAJO"))))),IF(AND(G48="FUERTE",H48="CORRECTIVO"),F48,F48))))</f>
        <v>ALTO</v>
      </c>
      <c r="J48" s="320" t="str">
        <f>IF(AND(G48="MODERADO",OR(H48="PREVENTIVO Y CORRECTIVO",H48="DETECTIVO Y CORRECTIVO",H48="PREVENT, DETECT Y CORRECT",H48="PREVENTIVO",H48="DETECTIVO",H48="PREVENTIVO Y DETECTIVO")),IF(VLOOKUP(D48,$B$60:$C$64,2,FALSE)-1=$C$60,"CASI SEGURO",IF(VLOOKUP(D48,$B$60:$C$64,2,FALSE)-1=$C$61,"PROBABLE",IF(VLOOKUP(D48,$B$60:$C$64,2,FALSE)-1=$C$62,"POSIBLE",IF(VLOOKUP(D48,$B$60:$C$64,2,FALSE)-1=$C$63,"IMPROBABLE",IF(VLOOKUP(D48,$B$60:$C$64,2,FALSE)-1=$C$64,"RARO","RARO"))))),IF(AND(G48="FUERTE",OR(H48="PREVENTIVO Y CORRECTIVO",H48="DETECTIVO Y CORRECTIVO",H48="PREVENT, DETECT Y CORRECT",H48="PREVENTIVO",H48="DETECTIVO",H48="PREVENTIVO Y DETECTIVO")),IF(VLOOKUP(D48,$B$60:$C$64,2,FALSE)-2=$C$62,"POSIBLE",IF(VLOOKUP(D48,$B$60:$C$64,2,FALSE)-2=$C$63,"IMPROBABLE",IF(VLOOKUP(D48,$B$60:$C$64,2,FALSE)-2=$C$64,"RARO",IF(VLOOKUP(D48,$B$60:$C$64,2,FALSE)-2=$C$63,"RARO",IF(VLOOKUP(D48,$B$60:$C$64,2,FALSE)-2=$C$64,"RARO","RARO"))))),IF(AND(G48="MODERADO",H48="CORRECTIVO"),D48,IF(AND(G48="FUERTE",OR(H48="PREVENTIVO Y CORRECTIVO",H48="DETECTIVO Y CORRECTIVO",H48="PREVENT, DETECT Y CORRECT",H48="PREVENTIVO",H48="DETECTIVO",H48="PREVENTIVO Y DETECTIVO")),IF(HLOOKUP(D48,$D$58:$H$59,2,FALSE)=$D$59,IF(VLOOKUP(D48,$B$60:$C$64,2,FALSE)-2=$C$60,"ALTO",IF(VLOOKUP(D48,$B$60:$C$64,2,FALSE)-2=$C$61,"MODERADO",IF(VLOOKUP(D48,$B$60:$C$64,2,FALSE)-2=$C$62,"BAJO",IF(VLOOKUP(D48,$B$60:$C$64,2,FALSE)-2=$C$63,"BAJO",IF(VLOOKUP(D48,$B$60:$C$64,2,FALSE)-2=$C$64,"BAJO","BAJO"))))),E48),D48))))</f>
        <v>RARO</v>
      </c>
      <c r="K48" s="320" t="str">
        <f>IF(AND(G48="MODERADO",OR(H48="PREVENTIVO Y CORRECTIVO",H48="DETECTIVO Y CORRECTIVO",H48="PREVENT, DETECT Y CORRECT",H48="PREVENTIVO",H48="DETECTIVO",H48="PREVENTIVO Y DETECTIVO")),IF(HLOOKUP(E48,$D$58:$H$59,2,FALSE)=$D$59,"INSIGNIFICANTE",IF(HLOOKUP(E48,$D$58:$H$59,2,FALSE)=$E$59,"MENOR",IF(HLOOKUP(E48,$D$58:$H$59,2,FALSE)=$F$59,"MODERADO",IF(HLOOKUP(E48,$D$58:$H$59,2,FALSE)=$G$59,"MAYOR",IF(HLOOKUP(E48,$D$58:$H$59,2,FALSE)=$H$59,"CATASTROFICO",E48))))),IF(AND(G48="MODERADO",H48="CORRECTIVO"),E48,IF(AND(G48="FUERTE",OR(H48="PREVENTIVO Y CORRECTIVO",H48="DETECTIVO Y CORRECTIVO",H48="PREVENT, DETECT Y CORRECT", H48="PREVENTIVO",H48="DETECTIVO",H48="PREVENTIVO Y DETECTIVO")),IF(HLOOKUP(E48,$D$58:$H$59,2,FALSE)=$D$59,"INSIGNIFICANTE",IF(HLOOKUP(E48,$D$58:$H$59,2,FALSE)=$E$59,"MENOR",IF(HLOOKUP(E48,$D$58:$H$59,2,FALSE)=$F$59,"MODERADO",IF(HLOOKUP(E48,$D$58:$H$59,2,FALSE)=$G$59,"MAYOR",IF(HLOOKUP(E48,$D$58:$H$59,2,FALSE)=$H$59,"CATASTROFICO"))))),IF(AND(G48="FUERTE",H48="CORRECTIVO"),E48,E48))))</f>
        <v>MAYOR</v>
      </c>
      <c r="L48" s="321"/>
      <c r="M48" s="119"/>
      <c r="N48" s="119"/>
      <c r="O48" s="119"/>
      <c r="P48" s="119"/>
      <c r="Q48" s="119"/>
      <c r="R48" s="119"/>
      <c r="S48" s="119"/>
      <c r="T48" s="119"/>
      <c r="U48" s="119"/>
    </row>
    <row r="49" spans="1:96" ht="150" x14ac:dyDescent="0.25">
      <c r="A49" s="714"/>
      <c r="B49" s="311" t="str">
        <f>MR_Corrup1!C11</f>
        <v>RC-HUM -2</v>
      </c>
      <c r="C49" s="253" t="str">
        <f>+MR_Corrup1!G11</f>
        <v>Posibilidad de afectación reputacional, institucional y en la confianza ciudadana por soborno entrante al aceptar  una dádiva  por brindar información falsa o errada respecto a la ubicación en la que ocurrió un accidente de trabajo, con el propósito de que este sea reconocido y cubierto al 100% por la ARL, para beneficio de un tercero</v>
      </c>
      <c r="D49" s="310" t="str">
        <f>MR_Corrup1!J11</f>
        <v>RARO</v>
      </c>
      <c r="E49" s="310" t="str">
        <f>+MR_Corrup1!K11</f>
        <v>MODERADO</v>
      </c>
      <c r="F49" s="310" t="str">
        <f>IF(HLOOKUP(E49,$D$58:$H$59,2,FALSE)=$D$59,IF(VLOOKUP(D49,$B$60:$C$64,2,FALSE)=$C$60,"ALTO",IF(VLOOKUP(D49,$B$60:$C$64,2,FALSE)=$C$61,"MODERADO",IF(VLOOKUP(D49,$B$60:$C$64,2,FALSE)=$C$62,"BAJO",IF(VLOOKUP(D49,$B$60:$C$64,2,FALSE)=$C$63,"BAJO",IF(VLOOKUP(D49,$B$60:$C$64,2,FALSE)=$C$64,"BAJO",0))))),IF(HLOOKUP(E49,$D$58:$H$59,2,FALSE)=$E$59,IF(VLOOKUP(D49,$B$60:$C$64,2,FALSE)=$C$60,"ALTO",IF(VLOOKUP(D49,$B$60:$C$64,2,FALSE)=$C$61,"ALTO",IF(VLOOKUP(D49,$B$60:$C$64,2,FALSE)=$C$62,"MODERADO",IF(VLOOKUP(D49,$B$60:$C$64,2,FALSE)=$C$63,"BAJO",IF(VLOOKUP(D49,$B$60:$C$64,2,FALSE)=$C$64,"BAJO",0))))),IF(HLOOKUP(E49,$D$58:$H$59,2,FALSE)=$F$59,IF(VLOOKUP(D49,$B$60:$C$64,2,FALSE)=$C$60,"EXTREMO",IF(VLOOKUP(D49,$B$60:$C$64,2,FALSE)=$C$61,"ALTO",IF(VLOOKUP(D49,$B$60:$C$64,2,FALSE)=$C$62,"ALTO",IF(VLOOKUP(D49,$B$60:$C$64,2,FALSE)=$C$63,"MODERADO",IF(VLOOKUP(D49,$B$60:$C$64,2,FALSE)=$C$64,"MODERADO",0))))),IF(HLOOKUP(E49,$D$58:$H$59,2,FALSE)=$G$59,IF(VLOOKUP(D49,$B$60:$C$64,2,FALSE)=$C$60,"EXTREMO",IF(VLOOKUP(D49,$B$60:$C$64,2,FALSE)=$C$61,"EXTREMO",IF(VLOOKUP(D49,$B$60:$C$64,2,FALSE)=$C$62,"EXTREMO",IF(VLOOKUP(D49,$B$60:$C$64,2,FALSE)=$C$63,"ALTO",IF(VLOOKUP(D49,$B$60:$C$64,2,FALSE)=$C$64,"ALTO",0))))),IF(HLOOKUP(E49,$D$58:$H$59,2,FALSE)=$H$59,IF(VLOOKUP(D49,$B$60:$C$64,2,FALSE)=$C$60,"EXTREMO",IF(VLOOKUP(D49,$B$60:$C$64,2,FALSE)=$C$61,"EXTREMO",IF(VLOOKUP(D49,$B$60:$C$64,2,FALSE)=$C$62,"EXTREMO",IF(VLOOKUP(D49,$B$60:$C$64,2,FALSE)=$C$63,"EXTREMO",IF(VLOOKUP(D49,$B$60:$C$64,2,FALSE)=$C$64,"EXTREMO",0))))),0)))))</f>
        <v>MODERADO</v>
      </c>
      <c r="G49" s="310" t="str">
        <f>U19</f>
        <v>FUERTE</v>
      </c>
      <c r="H49" s="319" t="str">
        <f>D19</f>
        <v>DETECTIVO</v>
      </c>
      <c r="I49" s="308" t="str">
        <f>IF(AND(G49="MODERADO",OR(H49="PREVENTIVO Y CORRECTIVO",H49="DETECTIVO Y CORRECTIVO",H49="PREVENT, DETECT Y CORRECT",H49="PREVENTIVO",H49="DETECTIVO",H49="PREVENTIVO Y DETECTIVO")),IF(HLOOKUP(E49,$D$58:$H$59,2,FALSE)=$D$59,IF(VLOOKUP(D49,$B$60:$C$64,2,FALSE)-1=$C$60,"ALTO",IF(VLOOKUP(D49,$B$60:$C$64,2,FALSE)-1=$C$61,"MODERADO",IF(VLOOKUP(D49,$B$60:$C$64,2,FALSE)-1=$C$62,"BAJO",IF(VLOOKUP(D49,$B$60:$C$64,2,FALSE)-1=$C$63,"BAJO",IF(VLOOKUP(D49,$B$60:$C$64,2,FALSE)-1=$C$64,"BAJO","BAJO"))))),IF(HLOOKUP(E49,$D$58:$H$59,2,FALSE)=$E$59,IF(VLOOKUP(D49,$B$60:$C$64,2,FALSE)-1=$C$60,"ALTO",IF(VLOOKUP(D49,$B$60:$C$64,2,FALSE)-1=$C$61,"ALTO",IF(VLOOKUP(D49,$B$60:$C$64,2,FALSE)-1=$C$62,"MODERADO",IF(VLOOKUP(D49,$B$60:$C$64,2,FALSE)-1=$C$63,"BAJO",IF(VLOOKUP(D49,$B$60:$C$64,2,FALSE)-1=$C$64,"BAJO","BAJO"))))),IF(HLOOKUP(E49,$D$58:$H$59,2,FALSE)=$F$59,IF(VLOOKUP(D49,$B$60:$C$64,2,FALSE)-1=$C$60,"EXTREMO",IF(VLOOKUP(D49,$B$60:$C$64,2,FALSE)-1=$C$61,"ALTO",IF(VLOOKUP(D49,$B$60:$C$64,2,FALSE)-1=$C$62,"ALTO",IF(VLOOKUP(D49,$B$60:$C$64,2,FALSE)-1=$C$63,"MODERADO",IF(VLOOKUP(D49,$B$60:$C$64,2,FALSE)-1=$C$64,"MODERADO","MODERADO"))))),IF(HLOOKUP(E49,$D$58:$H$59,2,FALSE)=$G$59,IF(VLOOKUP(D49,$B$60:$C$64,2,FALSE)-1=$C$60,"EXTREMO",IF(VLOOKUP(D49,$B$60:$C$64,2,FALSE)-1=$C$61,"EXTREMO",IF(VLOOKUP(D49,$B$60:$C$64,2,FALSE)-1=$C$62,"EXTREMO",IF(VLOOKUP(D49,$B$60:$C$64,2,FALSE)-1=$C$63,"ALTO",IF(VLOOKUP(D49,$B$60:$C$64,2,FALSE)-1=$C$64,"ALTO","ALTO"))))),IF(HLOOKUP(E49,$D$58:$H$59,2,FALSE)=$H$59,IF(VLOOKUP(D49,$B$60:$C$64,2,FALSE)-1=$C$60,"EXTREMO",IF(VLOOKUP(D49,$B$60:$C$64,2,FALSE)-1=$C$61,"EXTREMO",IF(VLOOKUP(D49,$B$60:$C$64,2,FALSE)-1=$C$62,"EXTREMO",IF(VLOOKUP(D49,$B$60:$C$64,2,FALSE)-1=$C$63,"EXTREMO",IF(VLOOKUP(D49,$B$60:$C$64,2,FALSE)-1=$C$64,"ALTO","EXTREMO"))))),F49))))),IF(AND(G49="MODERADO",H49="CORRECTIVO"),F49,IF(AND(G49="FUERTE",OR(H49="PREVENTIVO Y CORRECTIVO",H49="DETECTIVO Y CORRECTIVO",H49="PREVENT, DETECT Y CORRECT", H49="PREVENTIVO",H49="DETECTIVO",H49="PREVENTIVO Y DETECTIVO")),IF(HLOOKUP(E49,$D$58:$H$59,2,FALSE)=$D$59,IF(VLOOKUP(D49,$B$60:$C$64,2,FALSE)-2=$C$60,"ALTO",IF(VLOOKUP(D49,$B$60:$C$64,2,FALSE)-2=$C$61,"MODERADO",IF(VLOOKUP(D49,$B$60:$C$64,2,FALSE)-2=$C$62,"BAJO",IF(VLOOKUP(D49,$B$60:$C$64,2,FALSE)-2=$C$63,"BAJO",IF(VLOOKUP(D49,$B$60:$C$64,2,FALSE)-2=$C$64,"BAJO","BAJO"))))),IF(HLOOKUP(E49,$D$58:$H$59,2,FALSE)=$E$59,IF(VLOOKUP(D49,$B$60:$C$64,2,FALSE)-2=$C$60,"ALTO",IF(VLOOKUP(D49,$B$60:$C$64,2,FALSE)-2=$C$61,"ALTO",IF(VLOOKUP(D49,$B$60:$C$64,2,FALSE)-2=$C$62,"MODERADO",IF(VLOOKUP(D49,$B$60:$C$64,2,FALSE)-2=$C$63,"BAJO",IF(VLOOKUP(D49,$B$60:$C$64,2,FALSE)-2=$C$64,"BAJO","BAJO"))))),IF(HLOOKUP(E49,$D$58:$H$59,2,FALSE)=$F$59,IF(VLOOKUP(D49,$B$60:$C$64,2,FALSE)-2=$C$60,"EXTREMO",IF(VLOOKUP(D49,$B$60:$C$64,2,FALSE)-2=$C$61,"ALTO",IF(VLOOKUP(D49,$B$60:$C$64,2,FALSE)-2=$C$62,"ALTO",IF(VLOOKUP(D49,$B$60:$C$64,2,FALSE)-2=$C$63,"MODERADO",IF(VLOOKUP(D49,$B$60:$C$64,2,FALSE)-2=$C$64,"MODERADO","MODERADO"))))),IF(HLOOKUP(E49,$D$58:$H$59,2,FALSE)=$G$59,IF(VLOOKUP(D49,$B$60:$C$64,2,FALSE)-2=$C$60,"EXTREMO",IF(VLOOKUP(D49,$B$60:$C$64,2,FALSE)-2=$C$61,"EXTREMO",IF(VLOOKUP(D49,$B$60:$C$64,2,FALSE)-2=$C$62,"EXTREMO",IF(VLOOKUP(D49,$B$60:$C$64,2,FALSE)-2=$C$63,"ALTO",IF(VLOOKUP(D49,$B$60:$C$64,2,FALSE)-2=$C$64,"ALTO","ALTO"))))),IF(HLOOKUP(E49,$D$58:$H$59,2,FALSE)=$H$59,IF(VLOOKUP(D49,$B$60:$C$64,2,FALSE)-2=$C$60,"EXTREMO",IF(VLOOKUP(D49,$B$60:$C$64,2,FALSE)-2=$C$61,"EXTREMO",IF(VLOOKUP(D49,$B$60:$C$64,2,FALSE)-2=$C$62,"EXTREMO",IF(VLOOKUP(D49,$B$60:$C$64,2,FALSE)-2=$C$63,"EXTREMO",IF(VLOOKUP(D49,$B$60:$C$64,2,FALSE)-2=$C$64,"EXTREMO","EXTREMO"))))),"BAJO"))))),IF(AND(G49="FUERTE",H49="CORRECTIVO"),F49,F49))))</f>
        <v>MODERADO</v>
      </c>
      <c r="J49" s="320" t="str">
        <f>IF(AND(G49="MODERADO",OR(H49="PREVENTIVO Y CORRECTIVO",H49="DETECTIVO Y CORRECTIVO",H49="PREVENT, DETECT Y CORRECT",H49="PREVENTIVO",H49="DETECTIVO",H49="PREVENTIVO Y DETECTIVO")),IF(VLOOKUP(D49,$B$60:$C$64,2,FALSE)-1=$C$60,"CASI SEGURO",IF(VLOOKUP(D49,$B$60:$C$64,2,FALSE)-1=$C$61,"PROBABLE",IF(VLOOKUP(D49,$B$60:$C$64,2,FALSE)-1=$C$62,"POSIBLE",IF(VLOOKUP(D49,$B$60:$C$64,2,FALSE)-1=$C$63,"IMPROBABLE",IF(VLOOKUP(D49,$B$60:$C$64,2,FALSE)-1=$C$64,"RARO","RARO"))))),IF(AND(G49="FUERTE",OR(H49="PREVENTIVO Y CORRECTIVO",H49="DETECTIVO Y CORRECTIVO",H49="PREVENT, DETECT Y CORRECT",H49="PREVENTIVO",H49="DETECTIVO",H49="PREVENTIVO Y DETECTIVO")),IF(VLOOKUP(D49,$B$60:$C$64,2,FALSE)-2=$C$62,"POSIBLE",IF(VLOOKUP(D49,$B$60:$C$64,2,FALSE)-2=$C$63,"IMPROBABLE",IF(VLOOKUP(D49,$B$60:$C$64,2,FALSE)-2=$C$64,"RARO",IF(VLOOKUP(D49,$B$60:$C$64,2,FALSE)-2=$C$63,"RARO",IF(VLOOKUP(D49,$B$60:$C$64,2,FALSE)-2=$C$64,"RARO","RARO"))))),IF(AND(G49="MODERADO",H49="CORRECTIVO"),D49,IF(AND(G49="FUERTE",OR(H49="PREVENTIVO Y CORRECTIVO",H49="DETECTIVO Y CORRECTIVO",H49="PREVENT, DETECT Y CORRECT",H49="PREVENTIVO",H49="DETECTIVO",H49="PREVENTIVO Y DETECTIVO")),IF(HLOOKUP(D49,$D$58:$H$59,2,FALSE)=$D$59,IF(VLOOKUP(D49,$B$60:$C$64,2,FALSE)-2=$C$60,"ALTO",IF(VLOOKUP(D49,$B$60:$C$64,2,FALSE)-2=$C$61,"MODERADO",IF(VLOOKUP(D49,$B$60:$C$64,2,FALSE)-2=$C$62,"BAJO",IF(VLOOKUP(D49,$B$60:$C$64,2,FALSE)-2=$C$63,"BAJO",IF(VLOOKUP(D49,$B$60:$C$64,2,FALSE)-2=$C$64,"BAJO","BAJO"))))),E49),D49))))</f>
        <v>RARO</v>
      </c>
      <c r="K49" s="320" t="str">
        <f>IF(AND(G49="MODERADO",OR(H49="PREVENTIVO Y CORRECTIVO",H49="DETECTIVO Y CORRECTIVO",H49="PREVENT, DETECT Y CORRECT",H49="PREVENTIVO",H49="DETECTIVO",H49="PREVENTIVO Y DETECTIVO")),IF(HLOOKUP(E49,$D$58:$H$59,2,FALSE)=$D$59,"INSIGNIFICANTE",IF(HLOOKUP(E49,$D$58:$H$59,2,FALSE)=$E$59,"MENOR",IF(HLOOKUP(E49,$D$58:$H$59,2,FALSE)=$F$59,"MODERADO",IF(HLOOKUP(E49,$D$58:$H$59,2,FALSE)=$G$59,"MAYOR",IF(HLOOKUP(E49,$D$58:$H$59,2,FALSE)=$H$59,"CATASTROFICO",E49))))),IF(AND(G49="MODERADO",H49="CORRECTIVO"),E49,IF(AND(G49="FUERTE",OR(H49="PREVENTIVO Y CORRECTIVO",H49="DETECTIVO Y CORRECTIVO",H49="PREVENT, DETECT Y CORRECT", H49="PREVENTIVO",H49="DETECTIVO",H49="PREVENTIVO Y DETECTIVO")),IF(HLOOKUP(E49,$D$58:$H$59,2,FALSE)=$D$59,"INSIGNIFICANTE",IF(HLOOKUP(E49,$D$58:$H$59,2,FALSE)=$E$59,"MENOR",IF(HLOOKUP(E49,$D$58:$H$59,2,FALSE)=$F$59,"MODERADO",IF(HLOOKUP(E49,$D$58:$H$59,2,FALSE)=$G$59,"MAYOR",IF(HLOOKUP(E49,$D$58:$H$59,2,FALSE)=$H$59,"CATASTROFICO"))))),IF(AND(G49="FUERTE",H49="CORRECTIVO"),E49,E49))))</f>
        <v>MODERADO</v>
      </c>
      <c r="L49" s="321"/>
      <c r="M49" s="119"/>
      <c r="N49" s="119"/>
      <c r="O49" s="119"/>
      <c r="P49" s="119"/>
      <c r="Q49" s="119"/>
      <c r="R49" s="119"/>
      <c r="S49" s="119"/>
      <c r="T49" s="119"/>
      <c r="U49" s="119"/>
    </row>
    <row r="50" spans="1:96" ht="105" x14ac:dyDescent="0.25">
      <c r="A50" s="714"/>
      <c r="B50" s="311" t="str">
        <f>MR_Corrup1!C12</f>
        <v>RC-HUM -3</v>
      </c>
      <c r="C50" s="253" t="str">
        <f>+MR_Corrup1!G12</f>
        <v>Posibilidad de afectación reputacional, institucional y en la confianza ciudadana por soborno entrante  al manipular la información de las certificaciones laborales para obtener un beneficio privado para sí mismo o para un tercero.</v>
      </c>
      <c r="D50" s="310" t="str">
        <f>MR_Corrup1!J12</f>
        <v>RARO</v>
      </c>
      <c r="E50" s="310" t="str">
        <f>+MR_Corrup1!K12</f>
        <v>MODERADO</v>
      </c>
      <c r="F50" s="310" t="str">
        <f>IF(HLOOKUP(E50,$D$58:$H$59,2,FALSE)=$D$59,IF(VLOOKUP(D50,$B$60:$C$64,2,FALSE)=$C$60,"ALTO",IF(VLOOKUP(D50,$B$60:$C$64,2,FALSE)=$C$61,"MODERADO",IF(VLOOKUP(D50,$B$60:$C$64,2,FALSE)=$C$62,"BAJO",IF(VLOOKUP(D50,$B$60:$C$64,2,FALSE)=$C$63,"BAJO",IF(VLOOKUP(D50,$B$60:$C$64,2,FALSE)=$C$64,"BAJO",0))))),IF(HLOOKUP(E50,$D$58:$H$59,2,FALSE)=$E$59,IF(VLOOKUP(D50,$B$60:$C$64,2,FALSE)=$C$60,"ALTO",IF(VLOOKUP(D50,$B$60:$C$64,2,FALSE)=$C$61,"ALTO",IF(VLOOKUP(D50,$B$60:$C$64,2,FALSE)=$C$62,"MODERADO",IF(VLOOKUP(D50,$B$60:$C$64,2,FALSE)=$C$63,"BAJO",IF(VLOOKUP(D50,$B$60:$C$64,2,FALSE)=$C$64,"BAJO",0))))),IF(HLOOKUP(E50,$D$58:$H$59,2,FALSE)=$F$59,IF(VLOOKUP(D50,$B$60:$C$64,2,FALSE)=$C$60,"EXTREMO",IF(VLOOKUP(D50,$B$60:$C$64,2,FALSE)=$C$61,"ALTO",IF(VLOOKUP(D50,$B$60:$C$64,2,FALSE)=$C$62,"ALTO",IF(VLOOKUP(D50,$B$60:$C$64,2,FALSE)=$C$63,"MODERADO",IF(VLOOKUP(D50,$B$60:$C$64,2,FALSE)=$C$64,"MODERADO",0))))),IF(HLOOKUP(E50,$D$58:$H$59,2,FALSE)=$G$59,IF(VLOOKUP(D50,$B$60:$C$64,2,FALSE)=$C$60,"EXTREMO",IF(VLOOKUP(D50,$B$60:$C$64,2,FALSE)=$C$61,"EXTREMO",IF(VLOOKUP(D50,$B$60:$C$64,2,FALSE)=$C$62,"EXTREMO",IF(VLOOKUP(D50,$B$60:$C$64,2,FALSE)=$C$63,"ALTO",IF(VLOOKUP(D50,$B$60:$C$64,2,FALSE)=$C$64,"ALTO",0))))),IF(HLOOKUP(E50,$D$58:$H$59,2,FALSE)=$H$59,IF(VLOOKUP(D50,$B$60:$C$64,2,FALSE)=$C$60,"EXTREMO",IF(VLOOKUP(D50,$B$60:$C$64,2,FALSE)=$C$61,"EXTREMO",IF(VLOOKUP(D50,$B$60:$C$64,2,FALSE)=$C$62,"EXTREMO",IF(VLOOKUP(D50,$B$60:$C$64,2,FALSE)=$C$63,"EXTREMO",IF(VLOOKUP(D50,$B$60:$C$64,2,FALSE)=$C$64,"EXTREMO",0))))),0)))))</f>
        <v>MODERADO</v>
      </c>
      <c r="G50" s="310" t="str">
        <f>U25</f>
        <v>FUERTE</v>
      </c>
      <c r="H50" s="319" t="str">
        <f>D25</f>
        <v>PREVENTIVO</v>
      </c>
      <c r="I50" s="308" t="str">
        <f>IF(AND(G50="MODERADO",OR(H50="PREVENTIVO Y CORRECTIVO",H50="DETECTIVO Y CORRECTIVO",H50="PREVENT, DETECT Y CORRECT",H50="PREVENTIVO",H50="DETECTIVO",H50="PREVENTIVO Y DETECTIVO")),IF(HLOOKUP(E50,$D$58:$H$59,2,FALSE)=$D$59,IF(VLOOKUP(D50,$B$60:$C$64,2,FALSE)-1=$C$60,"ALTO",IF(VLOOKUP(D50,$B$60:$C$64,2,FALSE)-1=$C$61,"MODERADO",IF(VLOOKUP(D50,$B$60:$C$64,2,FALSE)-1=$C$62,"BAJO",IF(VLOOKUP(D50,$B$60:$C$64,2,FALSE)-1=$C$63,"BAJO",IF(VLOOKUP(D50,$B$60:$C$64,2,FALSE)-1=$C$64,"BAJO","BAJO"))))),IF(HLOOKUP(E50,$D$58:$H$59,2,FALSE)=$E$59,IF(VLOOKUP(D50,$B$60:$C$64,2,FALSE)-1=$C$60,"ALTO",IF(VLOOKUP(D50,$B$60:$C$64,2,FALSE)-1=$C$61,"ALTO",IF(VLOOKUP(D50,$B$60:$C$64,2,FALSE)-1=$C$62,"MODERADO",IF(VLOOKUP(D50,$B$60:$C$64,2,FALSE)-1=$C$63,"BAJO",IF(VLOOKUP(D50,$B$60:$C$64,2,FALSE)-1=$C$64,"BAJO","BAJO"))))),IF(HLOOKUP(E50,$D$58:$H$59,2,FALSE)=$F$59,IF(VLOOKUP(D50,$B$60:$C$64,2,FALSE)-1=$C$60,"EXTREMO",IF(VLOOKUP(D50,$B$60:$C$64,2,FALSE)-1=$C$61,"ALTO",IF(VLOOKUP(D50,$B$60:$C$64,2,FALSE)-1=$C$62,"ALTO",IF(VLOOKUP(D50,$B$60:$C$64,2,FALSE)-1=$C$63,"MODERADO",IF(VLOOKUP(D50,$B$60:$C$64,2,FALSE)-1=$C$64,"MODERADO","MODERADO"))))),IF(HLOOKUP(E50,$D$58:$H$59,2,FALSE)=$G$59,IF(VLOOKUP(D50,$B$60:$C$64,2,FALSE)-1=$C$60,"EXTREMO",IF(VLOOKUP(D50,$B$60:$C$64,2,FALSE)-1=$C$61,"EXTREMO",IF(VLOOKUP(D50,$B$60:$C$64,2,FALSE)-1=$C$62,"EXTREMO",IF(VLOOKUP(D50,$B$60:$C$64,2,FALSE)-1=$C$63,"ALTO",IF(VLOOKUP(D50,$B$60:$C$64,2,FALSE)-1=$C$64,"ALTO","ALTO"))))),IF(HLOOKUP(E50,$D$58:$H$59,2,FALSE)=$H$59,IF(VLOOKUP(D50,$B$60:$C$64,2,FALSE)-1=$C$60,"EXTREMO",IF(VLOOKUP(D50,$B$60:$C$64,2,FALSE)-1=$C$61,"EXTREMO",IF(VLOOKUP(D50,$B$60:$C$64,2,FALSE)-1=$C$62,"EXTREMO",IF(VLOOKUP(D50,$B$60:$C$64,2,FALSE)-1=$C$63,"EXTREMO",IF(VLOOKUP(D50,$B$60:$C$64,2,FALSE)-1=$C$64,"ALTO","EXTREMO"))))),F50))))),IF(AND(G50="MODERADO",H50="CORRECTIVO"),F50,IF(AND(G50="FUERTE",OR(H50="PREVENTIVO Y CORRECTIVO",H50="DETECTIVO Y CORRECTIVO",H50="PREVENT, DETECT Y CORRECT", H50="PREVENTIVO",H50="DETECTIVO",H50="PREVENTIVO Y DETECTIVO")),IF(HLOOKUP(E50,$D$58:$H$59,2,FALSE)=$D$59,IF(VLOOKUP(D50,$B$60:$C$64,2,FALSE)-2=$C$60,"ALTO",IF(VLOOKUP(D50,$B$60:$C$64,2,FALSE)-2=$C$61,"MODERADO",IF(VLOOKUP(D50,$B$60:$C$64,2,FALSE)-2=$C$62,"BAJO",IF(VLOOKUP(D50,$B$60:$C$64,2,FALSE)-2=$C$63,"BAJO",IF(VLOOKUP(D50,$B$60:$C$64,2,FALSE)-2=$C$64,"BAJO","BAJO"))))),IF(HLOOKUP(E50,$D$58:$H$59,2,FALSE)=$E$59,IF(VLOOKUP(D50,$B$60:$C$64,2,FALSE)-2=$C$60,"ALTO",IF(VLOOKUP(D50,$B$60:$C$64,2,FALSE)-2=$C$61,"ALTO",IF(VLOOKUP(D50,$B$60:$C$64,2,FALSE)-2=$C$62,"MODERADO",IF(VLOOKUP(D50,$B$60:$C$64,2,FALSE)-2=$C$63,"BAJO",IF(VLOOKUP(D50,$B$60:$C$64,2,FALSE)-2=$C$64,"BAJO","BAJO"))))),IF(HLOOKUP(E50,$D$58:$H$59,2,FALSE)=$F$59,IF(VLOOKUP(D50,$B$60:$C$64,2,FALSE)-2=$C$60,"EXTREMO",IF(VLOOKUP(D50,$B$60:$C$64,2,FALSE)-2=$C$61,"ALTO",IF(VLOOKUP(D50,$B$60:$C$64,2,FALSE)-2=$C$62,"ALTO",IF(VLOOKUP(D50,$B$60:$C$64,2,FALSE)-2=$C$63,"MODERADO",IF(VLOOKUP(D50,$B$60:$C$64,2,FALSE)-2=$C$64,"MODERADO","MODERADO"))))),IF(HLOOKUP(E50,$D$58:$H$59,2,FALSE)=$G$59,IF(VLOOKUP(D50,$B$60:$C$64,2,FALSE)-2=$C$60,"EXTREMO",IF(VLOOKUP(D50,$B$60:$C$64,2,FALSE)-2=$C$61,"EXTREMO",IF(VLOOKUP(D50,$B$60:$C$64,2,FALSE)-2=$C$62,"EXTREMO",IF(VLOOKUP(D50,$B$60:$C$64,2,FALSE)-2=$C$63,"ALTO",IF(VLOOKUP(D50,$B$60:$C$64,2,FALSE)-2=$C$64,"ALTO","ALTO"))))),IF(HLOOKUP(E50,$D$58:$H$59,2,FALSE)=$H$59,IF(VLOOKUP(D50,$B$60:$C$64,2,FALSE)-2=$C$60,"EXTREMO",IF(VLOOKUP(D50,$B$60:$C$64,2,FALSE)-2=$C$61,"EXTREMO",IF(VLOOKUP(D50,$B$60:$C$64,2,FALSE)-2=$C$62,"EXTREMO",IF(VLOOKUP(D50,$B$60:$C$64,2,FALSE)-2=$C$63,"EXTREMO",IF(VLOOKUP(D50,$B$60:$C$64,2,FALSE)-2=$C$64,"EXTREMO","EXTREMO"))))),"BAJO"))))),IF(AND(G50="FUERTE",H50="CORRECTIVO"),F50,F50))))</f>
        <v>MODERADO</v>
      </c>
      <c r="J50" s="320" t="str">
        <f>IF(AND(G50="MODERADO",OR(H50="PREVENTIVO Y CORRECTIVO",H50="DETECTIVO Y CORRECTIVO",H50="PREVENT, DETECT Y CORRECT",H50="PREVENTIVO",H50="DETECTIVO",H50="PREVENTIVO Y DETECTIVO")),IF(VLOOKUP(D50,$B$60:$C$64,2,FALSE)-1=$C$60,"CASI SEGURO",IF(VLOOKUP(D50,$B$60:$C$64,2,FALSE)-1=$C$61,"PROBABLE",IF(VLOOKUP(D50,$B$60:$C$64,2,FALSE)-1=$C$62,"POSIBLE",IF(VLOOKUP(D50,$B$60:$C$64,2,FALSE)-1=$C$63,"IMPROBABLE",IF(VLOOKUP(D50,$B$60:$C$64,2,FALSE)-1=$C$64,"RARO","RARO"))))),IF(AND(G50="FUERTE",OR(H50="PREVENTIVO Y CORRECTIVO",H50="DETECTIVO Y CORRECTIVO",H50="PREVENT, DETECT Y CORRECT",H50="PREVENTIVO",H50="DETECTIVO",H50="PREVENTIVO Y DETECTIVO")),IF(VLOOKUP(D50,$B$60:$C$64,2,FALSE)-2=$C$62,"POSIBLE",IF(VLOOKUP(D50,$B$60:$C$64,2,FALSE)-2=$C$63,"IMPROBABLE",IF(VLOOKUP(D50,$B$60:$C$64,2,FALSE)-2=$C$64,"RARO",IF(VLOOKUP(D50,$B$60:$C$64,2,FALSE)-2=$C$63,"RARO",IF(VLOOKUP(D50,$B$60:$C$64,2,FALSE)-2=$C$64,"RARO","RARO"))))),IF(AND(G50="MODERADO",H50="CORRECTIVO"),D50,IF(AND(G50="FUERTE",OR(H50="PREVENTIVO Y CORRECTIVO",H50="DETECTIVO Y CORRECTIVO",H50="PREVENT, DETECT Y CORRECT",H50="PREVENTIVO",H50="DETECTIVO",H50="PREVENTIVO Y DETECTIVO")),IF(HLOOKUP(D50,$D$58:$H$59,2,FALSE)=$D$59,IF(VLOOKUP(D50,$B$60:$C$64,2,FALSE)-2=$C$60,"ALTO",IF(VLOOKUP(D50,$B$60:$C$64,2,FALSE)-2=$C$61,"MODERADO",IF(VLOOKUP(D50,$B$60:$C$64,2,FALSE)-2=$C$62,"BAJO",IF(VLOOKUP(D50,$B$60:$C$64,2,FALSE)-2=$C$63,"BAJO",IF(VLOOKUP(D50,$B$60:$C$64,2,FALSE)-2=$C$64,"BAJO","BAJO"))))),E50),D50))))</f>
        <v>RARO</v>
      </c>
      <c r="K50" s="320" t="str">
        <f>IF(AND(G50="MODERADO",OR(H50="PREVENTIVO Y CORRECTIVO",H50="DETECTIVO Y CORRECTIVO",H50="PREVENT, DETECT Y CORRECT",H50="PREVENTIVO",H50="DETECTIVO",H50="PREVENTIVO Y DETECTIVO")),IF(HLOOKUP(E50,$D$58:$H$59,2,FALSE)=$D$59,"INSIGNIFICANTE",IF(HLOOKUP(E50,$D$58:$H$59,2,FALSE)=$E$59,"MENOR",IF(HLOOKUP(E50,$D$58:$H$59,2,FALSE)=$F$59,"MODERADO",IF(HLOOKUP(E50,$D$58:$H$59,2,FALSE)=$G$59,"MAYOR",IF(HLOOKUP(E50,$D$58:$H$59,2,FALSE)=$H$59,"CATASTROFICO",E50))))),IF(AND(G50="MODERADO",H50="CORRECTIVO"),E50,IF(AND(G50="FUERTE",OR(H50="PREVENTIVO Y CORRECTIVO",H50="DETECTIVO Y CORRECTIVO",H50="PREVENT, DETECT Y CORRECT", H50="PREVENTIVO",H50="DETECTIVO",H50="PREVENTIVO Y DETECTIVO")),IF(HLOOKUP(E50,$D$58:$H$59,2,FALSE)=$D$59,"INSIGNIFICANTE",IF(HLOOKUP(E50,$D$58:$H$59,2,FALSE)=$E$59,"MENOR",IF(HLOOKUP(E50,$D$58:$H$59,2,FALSE)=$F$59,"MODERADO",IF(HLOOKUP(E50,$D$58:$H$59,2,FALSE)=$G$59,"MAYOR",IF(HLOOKUP(E50,$D$58:$H$59,2,FALSE)=$H$59,"CATASTROFICO"))))),IF(AND(G50="FUERTE",H50="CORRECTIVO"),E50,E50))))</f>
        <v>MODERADO</v>
      </c>
      <c r="L50" s="321"/>
      <c r="M50" s="119"/>
      <c r="N50" s="119"/>
      <c r="O50" s="119"/>
      <c r="P50" s="119"/>
      <c r="Q50" s="119"/>
      <c r="R50" s="119"/>
      <c r="S50" s="119"/>
      <c r="T50" s="119"/>
      <c r="U50" s="119"/>
    </row>
    <row r="51" spans="1:96" ht="55.5" customHeight="1" x14ac:dyDescent="0.25">
      <c r="A51" s="714"/>
      <c r="B51" s="311" t="str">
        <f>MR_Corrup1!C13</f>
        <v>RC-HUM -4</v>
      </c>
      <c r="C51" s="253" t="str">
        <f>+MR_Corrup1!G13</f>
        <v>Posibilidad de afectación económica y reputacional por omisión en la declaración de un conflicto de interés para favorecer a un tercero mediante la obtención de una dádiva o beneficio, incumpliendo  los requisitos legales establecidos en la SCRD</v>
      </c>
      <c r="D51" s="310" t="str">
        <f>MR_Corrup1!J13</f>
        <v>IMPROBABLE</v>
      </c>
      <c r="E51" s="310" t="str">
        <f>+MR_Corrup1!K13</f>
        <v>MODERADO</v>
      </c>
      <c r="F51" s="310" t="str">
        <f>IF(HLOOKUP(E51,$D$58:$H$59,2,FALSE)=$D$59,IF(VLOOKUP(D51,$B$60:$C$64,2,FALSE)=$C$60,"ALTO",IF(VLOOKUP(D51,$B$60:$C$64,2,FALSE)=$C$61,"MODERADO",IF(VLOOKUP(D51,$B$60:$C$64,2,FALSE)=$C$62,"BAJO",IF(VLOOKUP(D51,$B$60:$C$64,2,FALSE)=$C$63,"BAJO",IF(VLOOKUP(D51,$B$60:$C$64,2,FALSE)=$C$64,"BAJO",0))))),IF(HLOOKUP(E51,$D$58:$H$59,2,FALSE)=$E$59,IF(VLOOKUP(D51,$B$60:$C$64,2,FALSE)=$C$60,"ALTO",IF(VLOOKUP(D51,$B$60:$C$64,2,FALSE)=$C$61,"ALTO",IF(VLOOKUP(D51,$B$60:$C$64,2,FALSE)=$C$62,"MODERADO",IF(VLOOKUP(D51,$B$60:$C$64,2,FALSE)=$C$63,"BAJO",IF(VLOOKUP(D51,$B$60:$C$64,2,FALSE)=$C$64,"BAJO",0))))),IF(HLOOKUP(E51,$D$58:$H$59,2,FALSE)=$F$59,IF(VLOOKUP(D51,$B$60:$C$64,2,FALSE)=$C$60,"EXTREMO",IF(VLOOKUP(D51,$B$60:$C$64,2,FALSE)=$C$61,"ALTO",IF(VLOOKUP(D51,$B$60:$C$64,2,FALSE)=$C$62,"ALTO",IF(VLOOKUP(D51,$B$60:$C$64,2,FALSE)=$C$63,"MODERADO",IF(VLOOKUP(D51,$B$60:$C$64,2,FALSE)=$C$64,"MODERADO",0))))),IF(HLOOKUP(E51,$D$58:$H$59,2,FALSE)=$G$59,IF(VLOOKUP(D51,$B$60:$C$64,2,FALSE)=$C$60,"EXTREMO",IF(VLOOKUP(D51,$B$60:$C$64,2,FALSE)=$C$61,"EXTREMO",IF(VLOOKUP(D51,$B$60:$C$64,2,FALSE)=$C$62,"EXTREMO",IF(VLOOKUP(D51,$B$60:$C$64,2,FALSE)=$C$63,"ALTO",IF(VLOOKUP(D51,$B$60:$C$64,2,FALSE)=$C$64,"ALTO",0))))),IF(HLOOKUP(E51,$D$58:$H$59,2,FALSE)=$H$59,IF(VLOOKUP(D51,$B$60:$C$64,2,FALSE)=$C$60,"EXTREMO",IF(VLOOKUP(D51,$B$60:$C$64,2,FALSE)=$C$61,"EXTREMO",IF(VLOOKUP(D51,$B$60:$C$64,2,FALSE)=$C$62,"EXTREMO",IF(VLOOKUP(D51,$B$60:$C$64,2,FALSE)=$C$63,"EXTREMO",IF(VLOOKUP(D51,$B$60:$C$64,2,FALSE)=$C$64,"EXTREMO",0))))),0)))))</f>
        <v>MODERADO</v>
      </c>
      <c r="G51" s="310" t="str">
        <f>U32</f>
        <v>DEBIL</v>
      </c>
      <c r="H51" s="319" t="str">
        <f>D32</f>
        <v>PREVENTIVO</v>
      </c>
      <c r="I51" s="308" t="str">
        <f>IF(AND(G51="MODERADO",OR(H51="PREVENTIVO Y CORRECTIVO",H51="DETECTIVO Y CORRECTIVO",H51="PREVENT, DETECT Y CORRECT",H51="PREVENTIVO",H51="DETECTIVO",H51="PREVENTIVO Y DETECTIVO")),IF(HLOOKUP(E51,$D$58:$H$59,2,FALSE)=$D$59,IF(VLOOKUP(D51,$B$60:$C$64,2,FALSE)-1=$C$60,"ALTO",IF(VLOOKUP(D51,$B$60:$C$64,2,FALSE)-1=$C$61,"MODERADO",IF(VLOOKUP(D51,$B$60:$C$64,2,FALSE)-1=$C$62,"BAJO",IF(VLOOKUP(D51,$B$60:$C$64,2,FALSE)-1=$C$63,"BAJO",IF(VLOOKUP(D51,$B$60:$C$64,2,FALSE)-1=$C$64,"BAJO","BAJO"))))),IF(HLOOKUP(E51,$D$58:$H$59,2,FALSE)=$E$59,IF(VLOOKUP(D51,$B$60:$C$64,2,FALSE)-1=$C$60,"ALTO",IF(VLOOKUP(D51,$B$60:$C$64,2,FALSE)-1=$C$61,"ALTO",IF(VLOOKUP(D51,$B$60:$C$64,2,FALSE)-1=$C$62,"MODERADO",IF(VLOOKUP(D51,$B$60:$C$64,2,FALSE)-1=$C$63,"BAJO",IF(VLOOKUP(D51,$B$60:$C$64,2,FALSE)-1=$C$64,"BAJO","BAJO"))))),IF(HLOOKUP(E51,$D$58:$H$59,2,FALSE)=$F$59,IF(VLOOKUP(D51,$B$60:$C$64,2,FALSE)-1=$C$60,"EXTREMO",IF(VLOOKUP(D51,$B$60:$C$64,2,FALSE)-1=$C$61,"ALTO",IF(VLOOKUP(D51,$B$60:$C$64,2,FALSE)-1=$C$62,"ALTO",IF(VLOOKUP(D51,$B$60:$C$64,2,FALSE)-1=$C$63,"MODERADO",IF(VLOOKUP(D51,$B$60:$C$64,2,FALSE)-1=$C$64,"MODERADO","MODERADO"))))),IF(HLOOKUP(E51,$D$58:$H$59,2,FALSE)=$G$59,IF(VLOOKUP(D51,$B$60:$C$64,2,FALSE)-1=$C$60,"EXTREMO",IF(VLOOKUP(D51,$B$60:$C$64,2,FALSE)-1=$C$61,"EXTREMO",IF(VLOOKUP(D51,$B$60:$C$64,2,FALSE)-1=$C$62,"EXTREMO",IF(VLOOKUP(D51,$B$60:$C$64,2,FALSE)-1=$C$63,"ALTO",IF(VLOOKUP(D51,$B$60:$C$64,2,FALSE)-1=$C$64,"ALTO","ALTO"))))),IF(HLOOKUP(E51,$D$58:$H$59,2,FALSE)=$H$59,IF(VLOOKUP(D51,$B$60:$C$64,2,FALSE)-1=$C$60,"EXTREMO",IF(VLOOKUP(D51,$B$60:$C$64,2,FALSE)-1=$C$61,"EXTREMO",IF(VLOOKUP(D51,$B$60:$C$64,2,FALSE)-1=$C$62,"EXTREMO",IF(VLOOKUP(D51,$B$60:$C$64,2,FALSE)-1=$C$63,"EXTREMO",IF(VLOOKUP(D51,$B$60:$C$64,2,FALSE)-1=$C$64,"ALTO","EXTREMO"))))),F51))))),IF(AND(G51="MODERADO",H51="CORRECTIVO"),F51,IF(AND(G51="FUERTE",OR(H51="PREVENTIVO Y CORRECTIVO",H51="DETECTIVO Y CORRECTIVO",H51="PREVENT, DETECT Y CORRECT", H51="PREVENTIVO",H51="DETECTIVO",H51="PREVENTIVO Y DETECTIVO")),IF(HLOOKUP(E51,$D$58:$H$59,2,FALSE)=$D$59,IF(VLOOKUP(D51,$B$60:$C$64,2,FALSE)-2=$C$60,"ALTO",IF(VLOOKUP(D51,$B$60:$C$64,2,FALSE)-2=$C$61,"MODERADO",IF(VLOOKUP(D51,$B$60:$C$64,2,FALSE)-2=$C$62,"BAJO",IF(VLOOKUP(D51,$B$60:$C$64,2,FALSE)-2=$C$63,"BAJO",IF(VLOOKUP(D51,$B$60:$C$64,2,FALSE)-2=$C$64,"BAJO","BAJO"))))),IF(HLOOKUP(E51,$D$58:$H$59,2,FALSE)=$E$59,IF(VLOOKUP(D51,$B$60:$C$64,2,FALSE)-2=$C$60,"ALTO",IF(VLOOKUP(D51,$B$60:$C$64,2,FALSE)-2=$C$61,"ALTO",IF(VLOOKUP(D51,$B$60:$C$64,2,FALSE)-2=$C$62,"MODERADO",IF(VLOOKUP(D51,$B$60:$C$64,2,FALSE)-2=$C$63,"BAJO",IF(VLOOKUP(D51,$B$60:$C$64,2,FALSE)-2=$C$64,"BAJO","BAJO"))))),IF(HLOOKUP(E51,$D$58:$H$59,2,FALSE)=$F$59,IF(VLOOKUP(D51,$B$60:$C$64,2,FALSE)-2=$C$60,"EXTREMO",IF(VLOOKUP(D51,$B$60:$C$64,2,FALSE)-2=$C$61,"ALTO",IF(VLOOKUP(D51,$B$60:$C$64,2,FALSE)-2=$C$62,"ALTO",IF(VLOOKUP(D51,$B$60:$C$64,2,FALSE)-2=$C$63,"MODERADO",IF(VLOOKUP(D51,$B$60:$C$64,2,FALSE)-2=$C$64,"MODERADO","MODERADO"))))),IF(HLOOKUP(E51,$D$58:$H$59,2,FALSE)=$G$59,IF(VLOOKUP(D51,$B$60:$C$64,2,FALSE)-2=$C$60,"EXTREMO",IF(VLOOKUP(D51,$B$60:$C$64,2,FALSE)-2=$C$61,"EXTREMO",IF(VLOOKUP(D51,$B$60:$C$64,2,FALSE)-2=$C$62,"EXTREMO",IF(VLOOKUP(D51,$B$60:$C$64,2,FALSE)-2=$C$63,"ALTO",IF(VLOOKUP(D51,$B$60:$C$64,2,FALSE)-2=$C$64,"ALTO","ALTO"))))),IF(HLOOKUP(E51,$D$58:$H$59,2,FALSE)=$H$59,IF(VLOOKUP(D51,$B$60:$C$64,2,FALSE)-2=$C$60,"EXTREMO",IF(VLOOKUP(D51,$B$60:$C$64,2,FALSE)-2=$C$61,"EXTREMO",IF(VLOOKUP(D51,$B$60:$C$64,2,FALSE)-2=$C$62,"EXTREMO",IF(VLOOKUP(D51,$B$60:$C$64,2,FALSE)-2=$C$63,"EXTREMO",IF(VLOOKUP(D51,$B$60:$C$64,2,FALSE)-2=$C$64,"EXTREMO","EXTREMO"))))),"BAJO"))))),IF(AND(G51="FUERTE",H51="CORRECTIVO"),F51,F51))))</f>
        <v>MODERADO</v>
      </c>
      <c r="J51" s="320" t="str">
        <f>IF(AND(G51="MODERADO",OR(H51="PREVENTIVO Y CORRECTIVO",H51="DETECTIVO Y CORRECTIVO",H51="PREVENT, DETECT Y CORRECT",H51="PREVENTIVO",H51="DETECTIVO",H51="PREVENTIVO Y DETECTIVO")),IF(VLOOKUP(D51,$B$60:$C$64,2,FALSE)-1=$C$60,"CASI SEGURO",IF(VLOOKUP(D51,$B$60:$C$64,2,FALSE)-1=$C$61,"PROBABLE",IF(VLOOKUP(D51,$B$60:$C$64,2,FALSE)-1=$C$62,"POSIBLE",IF(VLOOKUP(D51,$B$60:$C$64,2,FALSE)-1=$C$63,"IMPROBABLE",IF(VLOOKUP(D51,$B$60:$C$64,2,FALSE)-1=$C$64,"RARO","RARO"))))),IF(AND(G51="FUERTE",OR(H51="PREVENTIVO Y CORRECTIVO",H51="DETECTIVO Y CORRECTIVO",H51="PREVENT, DETECT Y CORRECT",H51="PREVENTIVO",H51="DETECTIVO",H51="PREVENTIVO Y DETECTIVO")),IF(VLOOKUP(D51,$B$60:$C$64,2,FALSE)-2=$C$62,"POSIBLE",IF(VLOOKUP(D51,$B$60:$C$64,2,FALSE)-2=$C$63,"IMPROBABLE",IF(VLOOKUP(D51,$B$60:$C$64,2,FALSE)-2=$C$64,"RARO",IF(VLOOKUP(D51,$B$60:$C$64,2,FALSE)-2=$C$63,"RARO",IF(VLOOKUP(D51,$B$60:$C$64,2,FALSE)-2=$C$64,"RARO","RARO"))))),IF(AND(G51="MODERADO",H51="CORRECTIVO"),D51,IF(AND(G51="FUERTE",OR(H51="PREVENTIVO Y CORRECTIVO",H51="DETECTIVO Y CORRECTIVO",H51="PREVENT, DETECT Y CORRECT",H51="PREVENTIVO",H51="DETECTIVO",H51="PREVENTIVO Y DETECTIVO")),IF(HLOOKUP(D51,$D$58:$H$59,2,FALSE)=$D$59,IF(VLOOKUP(D51,$B$60:$C$64,2,FALSE)-2=$C$60,"ALTO",IF(VLOOKUP(D51,$B$60:$C$64,2,FALSE)-2=$C$61,"MODERADO",IF(VLOOKUP(D51,$B$60:$C$64,2,FALSE)-2=$C$62,"BAJO",IF(VLOOKUP(D51,$B$60:$C$64,2,FALSE)-2=$C$63,"BAJO",IF(VLOOKUP(D51,$B$60:$C$64,2,FALSE)-2=$C$64,"BAJO","BAJO"))))),E51),D51))))</f>
        <v>IMPROBABLE</v>
      </c>
      <c r="K51" s="320" t="str">
        <f>IF(AND(G51="MODERADO",OR(H51="PREVENTIVO Y CORRECTIVO",H51="DETECTIVO Y CORRECTIVO",H51="PREVENT, DETECT Y CORRECT",H51="PREVENTIVO",H51="DETECTIVO",H51="PREVENTIVO Y DETECTIVO")),IF(HLOOKUP(E51,$D$58:$H$59,2,FALSE)=$D$59,"INSIGNIFICANTE",IF(HLOOKUP(E51,$D$58:$H$59,2,FALSE)=$E$59,"MENOR",IF(HLOOKUP(E51,$D$58:$H$59,2,FALSE)=$F$59,"MODERADO",IF(HLOOKUP(E51,$D$58:$H$59,2,FALSE)=$G$59,"MAYOR",IF(HLOOKUP(E51,$D$58:$H$59,2,FALSE)=$H$59,"CATASTROFICO",E51))))),IF(AND(G51="MODERADO",H51="CORRECTIVO"),E51,IF(AND(G51="FUERTE",OR(H51="PREVENTIVO Y CORRECTIVO",H51="DETECTIVO Y CORRECTIVO",H51="PREVENT, DETECT Y CORRECT", H51="PREVENTIVO",H51="DETECTIVO",H51="PREVENTIVO Y DETECTIVO")),IF(HLOOKUP(E51,$D$58:$H$59,2,FALSE)=$D$59,"INSIGNIFICANTE",IF(HLOOKUP(E51,$D$58:$H$59,2,FALSE)=$E$59,"MENOR",IF(HLOOKUP(E51,$D$58:$H$59,2,FALSE)=$F$59,"MODERADO",IF(HLOOKUP(E51,$D$58:$H$59,2,FALSE)=$G$59,"MAYOR",IF(HLOOKUP(E51,$D$58:$H$59,2,FALSE)=$H$59,"CATASTROFICO"))))),IF(AND(G51="FUERTE",H51="CORRECTIVO"),E51,E51))))</f>
        <v>MODERADO</v>
      </c>
      <c r="L51" s="321"/>
      <c r="M51" s="119"/>
      <c r="N51" s="119"/>
      <c r="O51" s="119"/>
      <c r="P51" s="119"/>
      <c r="Q51" s="119"/>
      <c r="R51" s="119"/>
      <c r="S51" s="119"/>
      <c r="T51" s="119"/>
      <c r="U51" s="119"/>
    </row>
    <row r="52" spans="1:96" hidden="1" x14ac:dyDescent="0.25">
      <c r="A52" s="715"/>
      <c r="B52" s="311" t="e">
        <f>MR_Corrup1!#REF!</f>
        <v>#REF!</v>
      </c>
      <c r="C52" s="253" t="e">
        <f>+MR_Corrup1!#REF!</f>
        <v>#REF!</v>
      </c>
      <c r="D52" s="310" t="e">
        <f>MR_Corrup1!#REF!</f>
        <v>#REF!</v>
      </c>
      <c r="E52" s="310" t="e">
        <f>+MR_Corrup1!#REF!</f>
        <v>#REF!</v>
      </c>
      <c r="F52" s="310" t="e">
        <f>IF(HLOOKUP(E52,$D$58:$H$59,2,FALSE)=$D$59,IF(VLOOKUP(D52,$B$60:$C$64,2,FALSE)=$C$60,"ALTO",IF(VLOOKUP(D52,$B$60:$C$64,2,FALSE)=$C$61,"MODERADO",IF(VLOOKUP(D52,$B$60:$C$64,2,FALSE)=$C$62,"BAJO",IF(VLOOKUP(D52,$B$60:$C$64,2,FALSE)=$C$63,"BAJO",IF(VLOOKUP(D52,$B$60:$C$64,2,FALSE)=$C$64,"BAJO",0))))),IF(HLOOKUP(E52,$D$58:$H$59,2,FALSE)=$E$59,IF(VLOOKUP(D52,$B$60:$C$64,2,FALSE)=$C$60,"ALTO",IF(VLOOKUP(D52,$B$60:$C$64,2,FALSE)=$C$61,"ALTO",IF(VLOOKUP(D52,$B$60:$C$64,2,FALSE)=$C$62,"MODERADO",IF(VLOOKUP(D52,$B$60:$C$64,2,FALSE)=$C$63,"BAJO",IF(VLOOKUP(D52,$B$60:$C$64,2,FALSE)=$C$64,"BAJO",0))))),IF(HLOOKUP(E52,$D$58:$H$59,2,FALSE)=$F$59,IF(VLOOKUP(D52,$B$60:$C$64,2,FALSE)=$C$60,"EXTREMO",IF(VLOOKUP(D52,$B$60:$C$64,2,FALSE)=$C$61,"ALTO",IF(VLOOKUP(D52,$B$60:$C$64,2,FALSE)=$C$62,"ALTO",IF(VLOOKUP(D52,$B$60:$C$64,2,FALSE)=$C$63,"MODERADO",IF(VLOOKUP(D52,$B$60:$C$64,2,FALSE)=$C$64,"MODERADO",0))))),IF(HLOOKUP(E52,$D$58:$H$59,2,FALSE)=$G$59,IF(VLOOKUP(D52,$B$60:$C$64,2,FALSE)=$C$60,"EXTREMO",IF(VLOOKUP(D52,$B$60:$C$64,2,FALSE)=$C$61,"EXTREMO",IF(VLOOKUP(D52,$B$60:$C$64,2,FALSE)=$C$62,"EXTREMO",IF(VLOOKUP(D52,$B$60:$C$64,2,FALSE)=$C$63,"ALTO",IF(VLOOKUP(D52,$B$60:$C$64,2,FALSE)=$C$64,"ALTO",0))))),IF(HLOOKUP(E52,$D$58:$H$59,2,FALSE)=$H$59,IF(VLOOKUP(D52,$B$60:$C$64,2,FALSE)=$C$60,"EXTREMO",IF(VLOOKUP(D52,$B$60:$C$64,2,FALSE)=$C$61,"EXTREMO",IF(VLOOKUP(D52,$B$60:$C$64,2,FALSE)=$C$62,"EXTREMO",IF(VLOOKUP(D52,$B$60:$C$64,2,FALSE)=$C$63,"EXTREMO",IF(VLOOKUP(D52,$B$60:$C$64,2,FALSE)=$C$64,"EXTREMO",0))))),0)))))</f>
        <v>#REF!</v>
      </c>
      <c r="G52" s="310" t="e">
        <f>U38</f>
        <v>#DIV/0!</v>
      </c>
      <c r="H52" s="319">
        <f>IF(OR(D38="PREVENTIVO",D39="PREVENTIVO",D40="PREVENTIVO",D41="PREVENTIVO",D42="PREVENTIVO",D43="PREVENTIVO"),IF(OR(D38="CORRECTIVO",D39="CORRECTIVO",D40="CORRECTIVO",D41="CORRECTIVO",D42="CORRECTIVO",D43="CORRECTIVO"),IF(OR(D38="DETECTIVO",D39="DETECTIVO",D40="DETECTIVO",D41="DETECTIVO",D42="DETECTIVO",D43="DETECTIVO"),"PREVENT, DETECT Y CORRECT","PREVENTIVO Y CORRECTIVO"),IF(OR(D38="DETECTIVO",D39="DETECTIVO",D40="DETECTIVO",D41="DETECTIVO",D42="DETECTIVO",D43="DETECTIVO"),"PREVENTIVO Y DETECTIVO","PREVENTIVO")),IF(OR(D38="CORRECTIVO",D39="CORRECTIVO",D40="CORRECTIVO",D41="CORRECTIVO",D42="CORRECTIVO",D43="CORRECTIVO"),IF(OR(D38="DETECTIVO",D39="DETECTIVO",D40="DETECTIVO",D41="DETECTIVO",D42="DETECTIVO",D43="DETECTIVO"),"DETECTIVO Y CORRECTIVO","CORRECTIVO"),IF(OR(D38="DETECTIVO",D39="DETECTIVO",D40="DETECTIVO",D41="DETECTIVO",D42="DETECTIVO",D43="DETECTIVO"),"DETECTIVO",0)))</f>
        <v>0</v>
      </c>
      <c r="I52" s="308" t="e">
        <f>IF(AND(G52="MODERADO",OR(H52="PREVENTIVO Y CORRECTIVO",H52="DETECTIVO Y CORRECTIVO",H52="PREVENT, DETECT Y CORRECT",H52="PREVENTIVO",H52="DETECTIVO",H52="PREVENTIVO Y DETECTIVO")),IF(HLOOKUP(E52,$D$58:$H$59,2,FALSE)=$D$59,IF(VLOOKUP(D52,$B$60:$C$64,2,FALSE)-1=$C$60,"ALTO",IF(VLOOKUP(D52,$B$60:$C$64,2,FALSE)-1=$C$61,"MODERADO",IF(VLOOKUP(D52,$B$60:$C$64,2,FALSE)-1=$C$62,"BAJO",IF(VLOOKUP(D52,$B$60:$C$64,2,FALSE)-1=$C$63,"BAJO",IF(VLOOKUP(D52,$B$60:$C$64,2,FALSE)-1=$C$64,"BAJO","BAJO"))))),IF(HLOOKUP(E52,$D$58:$H$59,2,FALSE)=$E$59,IF(VLOOKUP(D52,$B$60:$C$64,2,FALSE)-1=$C$60,"ALTO",IF(VLOOKUP(D52,$B$60:$C$64,2,FALSE)-1=$C$61,"ALTO",IF(VLOOKUP(D52,$B$60:$C$64,2,FALSE)-1=$C$62,"MODERADO",IF(VLOOKUP(D52,$B$60:$C$64,2,FALSE)-1=$C$63,"BAJO",IF(VLOOKUP(D52,$B$60:$C$64,2,FALSE)-1=$C$64,"BAJO","BAJO"))))),IF(HLOOKUP(E52,$D$58:$H$59,2,FALSE)=$F$59,IF(VLOOKUP(D52,$B$60:$C$64,2,FALSE)-1=$C$60,"EXTREMO",IF(VLOOKUP(D52,$B$60:$C$64,2,FALSE)-1=$C$61,"ALTO",IF(VLOOKUP(D52,$B$60:$C$64,2,FALSE)-1=$C$62,"ALTO",IF(VLOOKUP(D52,$B$60:$C$64,2,FALSE)-1=$C$63,"MODERADO",IF(VLOOKUP(D52,$B$60:$C$64,2,FALSE)-1=$C$64,"MODERADO","MODERADO"))))),IF(HLOOKUP(E52,$D$58:$H$59,2,FALSE)=$G$59,IF(VLOOKUP(D52,$B$60:$C$64,2,FALSE)-1=$C$60,"EXTREMO",IF(VLOOKUP(D52,$B$60:$C$64,2,FALSE)-1=$C$61,"EXTREMO",IF(VLOOKUP(D52,$B$60:$C$64,2,FALSE)-1=$C$62,"EXTREMO",IF(VLOOKUP(D52,$B$60:$C$64,2,FALSE)-1=$C$63,"ALTO",IF(VLOOKUP(D52,$B$60:$C$64,2,FALSE)-1=$C$64,"ALTO","ALTO"))))),IF(HLOOKUP(E52,$D$58:$H$59,2,FALSE)=$H$59,IF(VLOOKUP(D52,$B$60:$C$64,2,FALSE)-1=$C$60,"EXTREMO",IF(VLOOKUP(D52,$B$60:$C$64,2,FALSE)-1=$C$61,"EXTREMO",IF(VLOOKUP(D52,$B$60:$C$64,2,FALSE)-1=$C$62,"EXTREMO",IF(VLOOKUP(D52,$B$60:$C$64,2,FALSE)-1=$C$63,"EXTREMO",IF(VLOOKUP(D52,$B$60:$C$64,2,FALSE)-1=$C$64,"ALTO","EXTREMO"))))),F52))))),IF(AND(G52="MODERADO",H52="CORRECTIVO"),F52,IF(AND(G52="FUERTE",OR(H52="PREVENTIVO Y CORRECTIVO",H52="DETECTIVO Y CORRECTIVO",H52="PREVENT, DETECT Y CORRECT", H52="PREVENTIVO",H52="DETECTIVO",H52="PREVENTIVO Y DETECTIVO")),IF(HLOOKUP(E52,$D$58:$H$59,2,FALSE)=$D$59,IF(VLOOKUP(D52,$B$60:$C$64,2,FALSE)-2=$C$60,"ALTO",IF(VLOOKUP(D52,$B$60:$C$64,2,FALSE)-2=$C$61,"MODERADO",IF(VLOOKUP(D52,$B$60:$C$64,2,FALSE)-2=$C$62,"BAJO",IF(VLOOKUP(D52,$B$60:$C$64,2,FALSE)-2=$C$63,"BAJO",IF(VLOOKUP(D52,$B$60:$C$64,2,FALSE)-2=$C$64,"BAJO","BAJO"))))),IF(HLOOKUP(E52,$D$58:$H$59,2,FALSE)=$E$59,IF(VLOOKUP(D52,$B$60:$C$64,2,FALSE)-2=$C$60,"ALTO",IF(VLOOKUP(D52,$B$60:$C$64,2,FALSE)-2=$C$61,"ALTO",IF(VLOOKUP(D52,$B$60:$C$64,2,FALSE)-2=$C$62,"MODERADO",IF(VLOOKUP(D52,$B$60:$C$64,2,FALSE)-2=$C$63,"BAJO",IF(VLOOKUP(D52,$B$60:$C$64,2,FALSE)-2=$C$64,"BAJO","BAJO"))))),IF(HLOOKUP(E52,$D$58:$H$59,2,FALSE)=$F$59,IF(VLOOKUP(D52,$B$60:$C$64,2,FALSE)-2=$C$60,"EXTREMO",IF(VLOOKUP(D52,$B$60:$C$64,2,FALSE)-2=$C$61,"ALTO",IF(VLOOKUP(D52,$B$60:$C$64,2,FALSE)-2=$C$62,"ALTO",IF(VLOOKUP(D52,$B$60:$C$64,2,FALSE)-2=$C$63,"MODERADO",IF(VLOOKUP(D52,$B$60:$C$64,2,FALSE)-2=$C$64,"MODERADO","MODERADO"))))),IF(HLOOKUP(E52,$D$58:$H$59,2,FALSE)=$G$59,IF(VLOOKUP(D52,$B$60:$C$64,2,FALSE)-2=$C$60,"EXTREMO",IF(VLOOKUP(D52,$B$60:$C$64,2,FALSE)-2=$C$61,"EXTREMO",IF(VLOOKUP(D52,$B$60:$C$64,2,FALSE)-2=$C$62,"EXTREMO",IF(VLOOKUP(D52,$B$60:$C$64,2,FALSE)-2=$C$63,"ALTO",IF(VLOOKUP(D52,$B$60:$C$64,2,FALSE)-2=$C$64,"ALTO","ALTO"))))),IF(HLOOKUP(E52,$D$58:$H$59,2,FALSE)=$H$59,IF(VLOOKUP(D52,$B$60:$C$64,2,FALSE)-2=$C$60,"EXTREMO",IF(VLOOKUP(D52,$B$60:$C$64,2,FALSE)-2=$C$61,"EXTREMO",IF(VLOOKUP(D52,$B$60:$C$64,2,FALSE)-2=$C$62,"EXTREMO",IF(VLOOKUP(D52,$B$60:$C$64,2,FALSE)-2=$C$63,"EXTREMO",IF(VLOOKUP(D52,$B$60:$C$64,2,FALSE)-2=$C$64,"EXTREMO","EXTREMO"))))),"BAJO"))))),IF(AND(G52="FUERTE",H52="CORRECTIVO"),F52,F52))))</f>
        <v>#DIV/0!</v>
      </c>
      <c r="J52" s="320" t="e">
        <f>IF(AND(G52="MODERADO",OR(H52="PREVENTIVO Y CORRECTIVO",H52="DETECTIVO Y CORRECTIVO",H52="PREVENT, DETECT Y CORRECT",H52="PREVENTIVO",H52="DETECTIVO",H52="PREVENTIVO Y DETECTIVO")),IF(VLOOKUP(D52,$B$60:$C$64,2,FALSE)-1=$C$60,"CASI SEGURO",IF(VLOOKUP(D52,$B$60:$C$64,2,FALSE)-1=$C$61,"PROBABLE",IF(VLOOKUP(D52,$B$60:$C$64,2,FALSE)-1=$C$62,"POSIBLE",IF(VLOOKUP(D52,$B$60:$C$64,2,FALSE)-1=$C$63,"IMPROBABLE",IF(VLOOKUP(D52,$B$60:$C$64,2,FALSE)-1=$C$64,"RARO","RARO"))))),IF(AND(G52="FUERTE",OR(H52="PREVENTIVO Y CORRECTIVO",H52="DETECTIVO Y CORRECTIVO",H52="PREVENT, DETECT Y CORRECT",H52="PREVENTIVO",H52="DETECTIVO",H52="PREVENTIVO Y DETECTIVO")),IF(VLOOKUP(D52,$B$60:$C$64,2,FALSE)-2=$C$62,"POSIBLE",IF(VLOOKUP(D52,$B$60:$C$64,2,FALSE)-2=$C$63,"IMPROBABLE",IF(VLOOKUP(D52,$B$60:$C$64,2,FALSE)-2=$C$64,"RARO",IF(VLOOKUP(D52,$B$60:$C$64,2,FALSE)-2=$C$63,"RARO",IF(VLOOKUP(D52,$B$60:$C$64,2,FALSE)-2=$C$64,"RARO","RARO"))))),IF(AND(G52="MODERADO",H52="CORRECTIVO"),D52,IF(AND(G52="FUERTE",OR(H52="PREVENTIVO Y CORRECTIVO",H52="DETECTIVO Y CORRECTIVO",H52="PREVENT, DETECT Y CORRECT",H52="PREVENTIVO",H52="DETECTIVO",H52="PREVENTIVO Y DETECTIVO")),IF(HLOOKUP(D52,$D$58:$H$59,2,FALSE)=$D$59,IF(VLOOKUP(D52,$B$60:$C$64,2,FALSE)-2=$C$60,"ALTO",IF(VLOOKUP(D52,$B$60:$C$64,2,FALSE)-2=$C$61,"MODERADO",IF(VLOOKUP(D52,$B$60:$C$64,2,FALSE)-2=$C$62,"BAJO",IF(VLOOKUP(D52,$B$60:$C$64,2,FALSE)-2=$C$63,"BAJO",IF(VLOOKUP(D52,$B$60:$C$64,2,FALSE)-2=$C$64,"BAJO","BAJO"))))),E52),D52))))</f>
        <v>#DIV/0!</v>
      </c>
      <c r="K52" s="320" t="e">
        <f>IF(AND(G52="MODERADO",OR(H52="PREVENTIVO Y CORRECTIVO",H52="DETECTIVO Y CORRECTIVO",H52="PREVENT, DETECT Y CORRECT",H52="PREVENTIVO",H52="DETECTIVO",H52="PREVENTIVO Y DETECTIVO")),IF(HLOOKUP(E52,$D$58:$H$59,2,FALSE)=$D$59,"INSIGNIFICANTE",IF(HLOOKUP(E52,$D$58:$H$59,2,FALSE)=$E$59,"MENOR",IF(HLOOKUP(E52,$D$58:$H$59,2,FALSE)=$F$59,"MODERADO",IF(HLOOKUP(E52,$D$58:$H$59,2,FALSE)=$G$59,"MAYOR",IF(HLOOKUP(E52,$D$58:$H$59,2,FALSE)=$H$59,"CATASTROFICO",E52))))),IF(AND(G52="MODERADO",H52="CORRECTIVO"),E52,IF(AND(G52="FUERTE",OR(H52="PREVENTIVO Y CORRECTIVO",H52="DETECTIVO Y CORRECTIVO",H52="PREVENT, DETECT Y CORRECT", H52="PREVENTIVO",H52="DETECTIVO",H52="PREVENTIVO Y DETECTIVO")),IF(HLOOKUP(E52,$D$58:$H$59,2,FALSE)=$D$59,"INSIGNIFICANTE",IF(HLOOKUP(E52,$D$58:$H$59,2,FALSE)=$E$59,"MENOR",IF(HLOOKUP(E52,$D$58:$H$59,2,FALSE)=$F$59,"MODERADO",IF(HLOOKUP(E52,$D$58:$H$59,2,FALSE)=$G$59,"MAYOR",IF(HLOOKUP(E52,$D$58:$H$59,2,FALSE)=$H$59,"CATASTROFICO"))))),IF(AND(G52="FUERTE",H52="CORRECTIVO"),E52,E52))))</f>
        <v>#DIV/0!</v>
      </c>
      <c r="L52" s="321"/>
      <c r="M52" s="119"/>
      <c r="N52" s="119"/>
      <c r="O52" s="119"/>
      <c r="P52" s="119"/>
      <c r="Q52" s="119"/>
      <c r="R52" s="119"/>
      <c r="S52" s="119"/>
      <c r="T52" s="119"/>
      <c r="U52" s="119"/>
      <c r="CD52" s="36"/>
      <c r="CE52" s="36"/>
      <c r="CF52" s="36"/>
      <c r="CG52" s="36"/>
      <c r="CH52" s="36"/>
      <c r="CI52" s="36"/>
      <c r="CJ52" s="36"/>
      <c r="CK52" s="36"/>
      <c r="CL52" s="36"/>
      <c r="CM52" s="36"/>
      <c r="CN52" s="36"/>
      <c r="CO52" s="36"/>
      <c r="CP52" s="36"/>
    </row>
    <row r="53" spans="1:96" x14ac:dyDescent="0.25">
      <c r="A53" s="119"/>
      <c r="B53" s="119"/>
      <c r="C53" s="119"/>
      <c r="D53" s="119"/>
      <c r="E53" s="119"/>
      <c r="F53" s="119"/>
      <c r="G53" s="119"/>
      <c r="H53" s="119"/>
      <c r="I53" s="119"/>
      <c r="J53" s="119"/>
      <c r="K53" s="119"/>
      <c r="L53" s="119"/>
      <c r="M53" s="119"/>
      <c r="N53" s="119"/>
      <c r="O53" s="119"/>
      <c r="P53" s="119"/>
      <c r="Q53" s="119"/>
      <c r="R53" s="119"/>
      <c r="S53" s="119"/>
      <c r="T53" s="119"/>
      <c r="U53" s="119"/>
      <c r="CD53" s="36"/>
      <c r="CE53" s="36"/>
      <c r="CF53" s="36"/>
      <c r="CG53" s="36"/>
      <c r="CH53" s="36"/>
      <c r="CI53" s="36"/>
      <c r="CJ53" s="36"/>
      <c r="CK53" s="36"/>
      <c r="CL53" s="36"/>
      <c r="CM53" s="36"/>
      <c r="CN53" s="36"/>
      <c r="CO53" s="36"/>
      <c r="CP53" s="36"/>
    </row>
    <row r="54" spans="1:96" x14ac:dyDescent="0.25">
      <c r="A54" s="119"/>
      <c r="B54" s="119"/>
      <c r="C54" s="119"/>
      <c r="D54" s="119"/>
      <c r="E54" s="119"/>
      <c r="F54" s="119"/>
      <c r="G54" s="119"/>
      <c r="H54" s="119"/>
      <c r="I54" s="119"/>
      <c r="J54" s="119"/>
      <c r="K54" s="119"/>
      <c r="L54" s="119"/>
      <c r="M54" s="119"/>
      <c r="N54" s="119"/>
      <c r="O54" s="119"/>
      <c r="P54" s="119"/>
      <c r="Q54" s="119"/>
      <c r="R54" s="119"/>
      <c r="S54" s="119"/>
      <c r="T54" s="119"/>
      <c r="U54" s="119"/>
      <c r="CD54" s="36"/>
      <c r="CE54" s="36"/>
      <c r="CF54" s="36"/>
      <c r="CG54" s="34"/>
      <c r="CH54" s="34"/>
      <c r="CI54" s="34"/>
      <c r="CJ54" s="34"/>
      <c r="CK54" s="34"/>
      <c r="CL54" s="34"/>
      <c r="CM54" s="34"/>
      <c r="CN54" s="36"/>
      <c r="CO54" s="36"/>
      <c r="CP54" s="36"/>
      <c r="CQ54" s="41"/>
      <c r="CR54" s="41"/>
    </row>
    <row r="55" spans="1:96" ht="15.75" thickBot="1" x14ac:dyDescent="0.3">
      <c r="A55" s="119"/>
      <c r="B55" s="119"/>
      <c r="C55" s="119"/>
      <c r="D55" s="119"/>
      <c r="E55" s="119"/>
      <c r="F55" s="119"/>
      <c r="G55" s="119"/>
      <c r="H55" s="119"/>
      <c r="I55" s="119"/>
      <c r="J55" s="119"/>
      <c r="K55" s="119"/>
      <c r="L55" s="119"/>
      <c r="M55" s="119"/>
      <c r="N55" s="119"/>
      <c r="O55" s="119"/>
      <c r="P55" s="119"/>
      <c r="Q55" s="119"/>
      <c r="R55" s="119"/>
      <c r="S55" s="119"/>
      <c r="T55" s="119"/>
      <c r="U55" s="322"/>
      <c r="CD55" s="36"/>
      <c r="CE55" s="36"/>
      <c r="CF55" s="36"/>
      <c r="CG55" s="34"/>
      <c r="CH55" s="34"/>
      <c r="CI55" s="34"/>
      <c r="CJ55" s="34"/>
      <c r="CK55" s="34"/>
      <c r="CL55" s="34"/>
      <c r="CM55" s="34"/>
      <c r="CN55" s="34"/>
      <c r="CO55" s="34"/>
      <c r="CP55" s="36"/>
      <c r="CQ55" s="41"/>
      <c r="CR55" s="41"/>
    </row>
    <row r="56" spans="1:96" ht="15.75" customHeight="1" thickBot="1" x14ac:dyDescent="0.3">
      <c r="A56" s="716" t="s">
        <v>140</v>
      </c>
      <c r="B56" s="717"/>
      <c r="C56" s="717"/>
      <c r="D56" s="717"/>
      <c r="E56" s="717"/>
      <c r="F56" s="717"/>
      <c r="G56" s="717"/>
      <c r="H56" s="717"/>
      <c r="I56" s="717"/>
      <c r="J56" s="718"/>
      <c r="K56" s="119"/>
      <c r="L56" s="119"/>
      <c r="M56" s="119"/>
      <c r="N56" s="119"/>
      <c r="O56" s="119"/>
      <c r="P56" s="119"/>
      <c r="Q56" s="119"/>
      <c r="R56" s="119"/>
      <c r="S56" s="119"/>
      <c r="T56" s="119"/>
      <c r="U56" s="322"/>
      <c r="CD56" s="36"/>
      <c r="CE56" s="36"/>
      <c r="CF56" s="36"/>
      <c r="CG56" s="34"/>
      <c r="CH56" s="34"/>
      <c r="CI56" s="34"/>
      <c r="CJ56" s="34"/>
      <c r="CK56" s="34"/>
      <c r="CL56" s="34"/>
      <c r="CM56" s="34"/>
      <c r="CN56" s="34"/>
      <c r="CO56" s="34"/>
      <c r="CP56" s="36"/>
      <c r="CQ56" s="41"/>
      <c r="CR56" s="41"/>
    </row>
    <row r="57" spans="1:96" ht="15.75" thickBot="1" x14ac:dyDescent="0.3">
      <c r="A57" s="724" t="s">
        <v>50</v>
      </c>
      <c r="B57" s="725"/>
      <c r="C57" s="725"/>
      <c r="D57" s="725"/>
      <c r="E57" s="725"/>
      <c r="F57" s="725"/>
      <c r="G57" s="725"/>
      <c r="H57" s="725"/>
      <c r="I57" s="725"/>
      <c r="J57" s="726"/>
      <c r="K57" s="119"/>
      <c r="L57" s="119"/>
      <c r="M57" s="119"/>
      <c r="N57" s="119"/>
      <c r="O57" s="119"/>
      <c r="P57" s="119"/>
      <c r="Q57" s="119"/>
      <c r="R57" s="119"/>
      <c r="S57" s="119"/>
      <c r="T57" s="119"/>
      <c r="U57" s="322"/>
      <c r="CD57" s="36"/>
      <c r="CE57" s="36"/>
      <c r="CF57" s="36"/>
      <c r="CG57" s="34"/>
      <c r="CH57" s="34"/>
      <c r="CI57" s="34"/>
      <c r="CJ57" s="34"/>
      <c r="CK57" s="34"/>
      <c r="CL57" s="34"/>
      <c r="CM57" s="34"/>
      <c r="CN57" s="34"/>
      <c r="CO57" s="34"/>
      <c r="CP57" s="36"/>
      <c r="CQ57" s="41"/>
      <c r="CR57" s="41"/>
    </row>
    <row r="58" spans="1:96" x14ac:dyDescent="0.25">
      <c r="A58" s="727" t="s">
        <v>53</v>
      </c>
      <c r="B58" s="323"/>
      <c r="C58" s="324"/>
      <c r="D58" s="325" t="s">
        <v>54</v>
      </c>
      <c r="E58" s="325" t="s">
        <v>55</v>
      </c>
      <c r="F58" s="326" t="s">
        <v>56</v>
      </c>
      <c r="G58" s="327" t="s">
        <v>57</v>
      </c>
      <c r="H58" s="328" t="s">
        <v>58</v>
      </c>
      <c r="I58" s="117"/>
      <c r="J58" s="329"/>
      <c r="K58" s="119"/>
      <c r="L58" s="119"/>
      <c r="M58" s="119"/>
      <c r="N58" s="119"/>
      <c r="O58" s="119"/>
      <c r="P58" s="119"/>
      <c r="Q58" s="119"/>
      <c r="R58" s="119"/>
      <c r="S58" s="119"/>
      <c r="T58" s="119"/>
      <c r="U58" s="322"/>
      <c r="CD58" s="36"/>
      <c r="CE58" s="36"/>
      <c r="CF58" s="36"/>
      <c r="CG58" s="34"/>
      <c r="CH58" s="34"/>
      <c r="CI58"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58"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4094,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58" s="34"/>
      <c r="CL58" s="34"/>
      <c r="CM58" s="34"/>
      <c r="CN58" s="34"/>
      <c r="CO58" s="34"/>
      <c r="CP58" s="36"/>
      <c r="CQ58" s="41"/>
      <c r="CR58" s="41"/>
    </row>
    <row r="59" spans="1:96" ht="15.75" thickBot="1" x14ac:dyDescent="0.3">
      <c r="A59" s="728"/>
      <c r="B59" s="330"/>
      <c r="C59" s="331"/>
      <c r="D59" s="332">
        <v>1</v>
      </c>
      <c r="E59" s="332">
        <v>2</v>
      </c>
      <c r="F59" s="333">
        <v>3</v>
      </c>
      <c r="G59" s="332">
        <v>4</v>
      </c>
      <c r="H59" s="334">
        <v>5</v>
      </c>
      <c r="I59" s="117"/>
      <c r="J59" s="329"/>
      <c r="K59" s="119"/>
      <c r="L59" s="119"/>
      <c r="M59" s="119"/>
      <c r="N59" s="119"/>
      <c r="O59" s="119"/>
      <c r="P59" s="119"/>
      <c r="Q59" s="119"/>
      <c r="R59" s="119"/>
      <c r="S59" s="119"/>
      <c r="T59" s="119"/>
      <c r="U59" s="322"/>
      <c r="CD59" s="36"/>
      <c r="CE59" s="36"/>
      <c r="CF59" s="36"/>
      <c r="CG59" s="34"/>
      <c r="CH59" s="34"/>
      <c r="CI59"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59"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4095,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59" s="34"/>
      <c r="CL59" s="34"/>
      <c r="CM59" s="34"/>
      <c r="CN59" s="34"/>
      <c r="CO59" s="34"/>
      <c r="CP59" s="36"/>
      <c r="CQ59" s="41"/>
      <c r="CR59" s="41"/>
    </row>
    <row r="60" spans="1:96" ht="36.75" customHeight="1" x14ac:dyDescent="0.25">
      <c r="A60" s="728"/>
      <c r="B60" s="335" t="s">
        <v>7</v>
      </c>
      <c r="C60" s="332">
        <v>5</v>
      </c>
      <c r="D60" s="336" t="s">
        <v>59</v>
      </c>
      <c r="E60" s="337" t="s">
        <v>59</v>
      </c>
      <c r="F60" s="338" t="s">
        <v>60</v>
      </c>
      <c r="G60" s="339" t="s">
        <v>60</v>
      </c>
      <c r="H60" s="340" t="s">
        <v>60</v>
      </c>
      <c r="I60" s="117"/>
      <c r="J60" s="329"/>
      <c r="K60" s="119"/>
      <c r="L60" s="119"/>
      <c r="M60" s="119"/>
      <c r="N60" s="119"/>
      <c r="O60" s="119"/>
      <c r="P60" s="119"/>
      <c r="Q60" s="119"/>
      <c r="R60" s="119"/>
      <c r="S60" s="119"/>
      <c r="T60" s="119"/>
      <c r="U60" s="119"/>
      <c r="CD60" s="36"/>
      <c r="CE60" s="36"/>
      <c r="CF60" s="36"/>
      <c r="CG60" s="34"/>
      <c r="CH60" s="34"/>
      <c r="CI60"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60"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4096,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60" s="34"/>
      <c r="CL60" s="34"/>
      <c r="CM60" s="34"/>
      <c r="CN60" s="34"/>
      <c r="CO60" s="34"/>
      <c r="CP60" s="36"/>
      <c r="CQ60" s="41"/>
      <c r="CR60" s="41"/>
    </row>
    <row r="61" spans="1:96" x14ac:dyDescent="0.25">
      <c r="A61" s="728"/>
      <c r="B61" s="335" t="s">
        <v>10</v>
      </c>
      <c r="C61" s="332">
        <v>4</v>
      </c>
      <c r="D61" s="341" t="s">
        <v>61</v>
      </c>
      <c r="E61" s="342" t="s">
        <v>59</v>
      </c>
      <c r="F61" s="343" t="s">
        <v>59</v>
      </c>
      <c r="G61" s="344" t="s">
        <v>60</v>
      </c>
      <c r="H61" s="345" t="s">
        <v>60</v>
      </c>
      <c r="I61" s="117"/>
      <c r="J61" s="329"/>
      <c r="K61" s="119"/>
      <c r="L61" s="119"/>
      <c r="M61" s="119"/>
      <c r="N61" s="119"/>
      <c r="O61" s="119"/>
      <c r="P61" s="119"/>
      <c r="Q61" s="119"/>
      <c r="R61" s="119"/>
      <c r="S61" s="119"/>
      <c r="T61" s="119"/>
      <c r="U61" s="119"/>
      <c r="CD61" s="36"/>
      <c r="CE61" s="36"/>
      <c r="CF61" s="36"/>
      <c r="CG61" s="34"/>
      <c r="CH61" s="34"/>
      <c r="CI61"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61"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4097,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61" s="34"/>
      <c r="CL61" s="34"/>
      <c r="CM61" s="34"/>
      <c r="CN61" s="34"/>
      <c r="CO61" s="34"/>
      <c r="CP61" s="36"/>
      <c r="CQ61" s="41"/>
      <c r="CR61" s="41"/>
    </row>
    <row r="62" spans="1:96" x14ac:dyDescent="0.25">
      <c r="A62" s="728"/>
      <c r="B62" s="335" t="s">
        <v>13</v>
      </c>
      <c r="C62" s="332">
        <v>3</v>
      </c>
      <c r="D62" s="346" t="s">
        <v>62</v>
      </c>
      <c r="E62" s="347" t="s">
        <v>61</v>
      </c>
      <c r="F62" s="343" t="s">
        <v>59</v>
      </c>
      <c r="G62" s="348" t="s">
        <v>60</v>
      </c>
      <c r="H62" s="345" t="s">
        <v>60</v>
      </c>
      <c r="I62" s="117"/>
      <c r="J62" s="329"/>
      <c r="K62" s="119"/>
      <c r="L62" s="119"/>
      <c r="M62" s="119"/>
      <c r="N62" s="119"/>
      <c r="O62" s="119"/>
      <c r="P62" s="119"/>
      <c r="Q62" s="119"/>
      <c r="R62" s="119"/>
      <c r="S62" s="119"/>
      <c r="T62" s="119"/>
      <c r="U62" s="119"/>
      <c r="CD62" s="36"/>
      <c r="CE62" s="36"/>
      <c r="CF62" s="36"/>
      <c r="CG62" s="34"/>
      <c r="CH62" s="34"/>
      <c r="CI62"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62"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4098,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62" s="34"/>
      <c r="CL62" s="34"/>
      <c r="CM62" s="34"/>
      <c r="CN62" s="34"/>
      <c r="CO62" s="34"/>
      <c r="CP62" s="36"/>
      <c r="CQ62" s="41"/>
      <c r="CR62" s="41"/>
    </row>
    <row r="63" spans="1:96" ht="15" customHeight="1" x14ac:dyDescent="0.25">
      <c r="A63" s="728"/>
      <c r="B63" s="335" t="s">
        <v>16</v>
      </c>
      <c r="C63" s="332">
        <v>2</v>
      </c>
      <c r="D63" s="346" t="s">
        <v>62</v>
      </c>
      <c r="E63" s="349" t="s">
        <v>62</v>
      </c>
      <c r="F63" s="350" t="s">
        <v>61</v>
      </c>
      <c r="G63" s="351" t="s">
        <v>59</v>
      </c>
      <c r="H63" s="345" t="s">
        <v>60</v>
      </c>
      <c r="I63" s="117"/>
      <c r="J63" s="329"/>
      <c r="K63" s="119"/>
      <c r="L63" s="119"/>
      <c r="M63" s="119"/>
      <c r="N63" s="119"/>
      <c r="O63" s="119"/>
      <c r="P63" s="119"/>
      <c r="Q63" s="119"/>
      <c r="R63" s="119"/>
      <c r="S63" s="119"/>
      <c r="T63" s="119"/>
      <c r="U63" s="119"/>
      <c r="CD63" s="36"/>
      <c r="CE63" s="36"/>
      <c r="CF63" s="36"/>
      <c r="CG63" s="34"/>
      <c r="CH63" s="34"/>
      <c r="CI63"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63"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4099,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63" s="34"/>
      <c r="CL63" s="34"/>
      <c r="CM63" s="34"/>
      <c r="CN63" s="34"/>
      <c r="CO63" s="34"/>
      <c r="CP63" s="36"/>
      <c r="CQ63" s="41"/>
      <c r="CR63" s="41"/>
    </row>
    <row r="64" spans="1:96" ht="15.75" thickBot="1" x14ac:dyDescent="0.3">
      <c r="A64" s="728"/>
      <c r="B64" s="335" t="s">
        <v>19</v>
      </c>
      <c r="C64" s="332">
        <v>1</v>
      </c>
      <c r="D64" s="352" t="s">
        <v>62</v>
      </c>
      <c r="E64" s="353" t="s">
        <v>62</v>
      </c>
      <c r="F64" s="354" t="s">
        <v>61</v>
      </c>
      <c r="G64" s="355" t="s">
        <v>59</v>
      </c>
      <c r="H64" s="345" t="s">
        <v>60</v>
      </c>
      <c r="I64" s="117"/>
      <c r="J64" s="329"/>
      <c r="K64" s="119"/>
      <c r="L64" s="119"/>
      <c r="M64" s="119"/>
      <c r="N64" s="119"/>
      <c r="O64" s="119"/>
      <c r="P64" s="119"/>
      <c r="Q64" s="119"/>
      <c r="R64" s="119"/>
      <c r="S64" s="119"/>
      <c r="T64" s="119"/>
      <c r="U64" s="119"/>
      <c r="CD64" s="36"/>
      <c r="CE64" s="36"/>
      <c r="CF64" s="36"/>
      <c r="CG64" s="34"/>
      <c r="CH64" s="34"/>
      <c r="CI64"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64"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4100,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64" s="34"/>
      <c r="CL64" s="34"/>
      <c r="CM64" s="34"/>
      <c r="CN64" s="34"/>
      <c r="CO64" s="34"/>
      <c r="CP64" s="36"/>
      <c r="CQ64" s="41"/>
      <c r="CR64" s="41"/>
    </row>
    <row r="65" spans="1:96" ht="15.75" thickBot="1" x14ac:dyDescent="0.3">
      <c r="A65" s="729"/>
      <c r="B65" s="356"/>
      <c r="C65" s="357"/>
      <c r="D65" s="357"/>
      <c r="E65" s="357"/>
      <c r="F65" s="357"/>
      <c r="G65" s="357"/>
      <c r="H65" s="357"/>
      <c r="I65" s="357"/>
      <c r="J65" s="358"/>
      <c r="K65" s="119"/>
      <c r="L65" s="119"/>
      <c r="M65" s="119"/>
      <c r="N65" s="119"/>
      <c r="O65" s="119"/>
      <c r="P65" s="119"/>
      <c r="Q65" s="119"/>
      <c r="R65" s="119"/>
      <c r="S65" s="119"/>
      <c r="T65" s="119"/>
      <c r="U65" s="119"/>
      <c r="CD65" s="36"/>
      <c r="CE65" s="36"/>
      <c r="CF65" s="36"/>
      <c r="CG65" s="34"/>
      <c r="CH65" s="34"/>
      <c r="CI65"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65"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4101,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65" s="34"/>
      <c r="CL65" s="34"/>
      <c r="CM65" s="34"/>
      <c r="CN65" s="34"/>
      <c r="CO65" s="34"/>
      <c r="CP65" s="36"/>
      <c r="CQ65" s="41"/>
      <c r="CR65" s="41"/>
    </row>
    <row r="66" spans="1:96" x14ac:dyDescent="0.25">
      <c r="A66" s="119"/>
      <c r="B66" s="119"/>
      <c r="C66" s="119"/>
      <c r="D66" s="119"/>
      <c r="E66" s="119"/>
      <c r="F66" s="119"/>
      <c r="G66" s="119"/>
      <c r="H66" s="119"/>
      <c r="I66" s="119"/>
      <c r="J66" s="119"/>
      <c r="K66" s="119"/>
      <c r="L66" s="119"/>
      <c r="M66" s="119"/>
      <c r="N66" s="119"/>
      <c r="O66" s="119"/>
      <c r="P66" s="119"/>
      <c r="Q66" s="119"/>
      <c r="R66" s="119"/>
      <c r="S66" s="119"/>
      <c r="T66" s="119"/>
      <c r="U66" s="119"/>
      <c r="CD66" s="36"/>
      <c r="CE66" s="36"/>
      <c r="CF66" s="36"/>
      <c r="CG66" s="34"/>
      <c r="CH66" s="34"/>
      <c r="CI66"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66"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4102,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66" s="34"/>
      <c r="CL66" s="34"/>
      <c r="CM66" s="34"/>
      <c r="CN66" s="34"/>
      <c r="CO66" s="34"/>
      <c r="CP66" s="36"/>
      <c r="CQ66" s="41"/>
      <c r="CR66" s="41"/>
    </row>
    <row r="67" spans="1:96" x14ac:dyDescent="0.25">
      <c r="A67" s="119"/>
      <c r="B67" s="119"/>
      <c r="C67" s="119"/>
      <c r="D67" s="119"/>
      <c r="E67" s="119"/>
      <c r="F67" s="119"/>
      <c r="G67" s="119"/>
      <c r="H67" s="119"/>
      <c r="I67" s="119"/>
      <c r="J67" s="119"/>
      <c r="K67" s="119"/>
      <c r="L67" s="119"/>
      <c r="M67" s="119"/>
      <c r="N67" s="119"/>
      <c r="O67" s="119"/>
      <c r="P67" s="119"/>
      <c r="Q67" s="119"/>
      <c r="R67" s="119"/>
      <c r="S67" s="119"/>
      <c r="T67" s="119"/>
      <c r="U67" s="119"/>
      <c r="CD67" s="36"/>
      <c r="CE67" s="36"/>
      <c r="CF67" s="36"/>
      <c r="CG67" s="34"/>
      <c r="CH67" s="34"/>
      <c r="CI67"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67"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4103,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67" s="34"/>
      <c r="CL67" s="34"/>
      <c r="CM67" s="34"/>
      <c r="CN67" s="34"/>
      <c r="CO67" s="34"/>
      <c r="CP67" s="36"/>
      <c r="CQ67" s="41"/>
      <c r="CR67" s="41"/>
    </row>
    <row r="68" spans="1:96" ht="45" customHeight="1" x14ac:dyDescent="0.25">
      <c r="A68" s="119"/>
      <c r="B68" s="119"/>
      <c r="C68" s="119"/>
      <c r="D68" s="119"/>
      <c r="E68" s="719" t="s">
        <v>90</v>
      </c>
      <c r="F68" s="720"/>
      <c r="G68" s="119"/>
      <c r="H68" s="605" t="s">
        <v>98</v>
      </c>
      <c r="I68" s="605"/>
      <c r="J68" s="119"/>
      <c r="K68" s="119"/>
      <c r="L68" s="119"/>
      <c r="M68" s="119"/>
      <c r="N68" s="119"/>
      <c r="O68" s="119"/>
      <c r="P68" s="119"/>
      <c r="Q68" s="119"/>
      <c r="R68" s="119"/>
      <c r="S68" s="119"/>
      <c r="T68" s="119"/>
      <c r="U68" s="119"/>
      <c r="CD68" s="36"/>
      <c r="CE68" s="36"/>
      <c r="CF68" s="36"/>
      <c r="CG68" s="34"/>
      <c r="CH68" s="34"/>
      <c r="CI68"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68"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4104,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68" s="34"/>
      <c r="CL68" s="34"/>
      <c r="CM68" s="34"/>
      <c r="CN68" s="34"/>
      <c r="CO68" s="34"/>
      <c r="CP68" s="36"/>
      <c r="CQ68" s="41"/>
      <c r="CR68" s="41"/>
    </row>
    <row r="69" spans="1:96" ht="45" x14ac:dyDescent="0.25">
      <c r="A69" s="119"/>
      <c r="B69" s="119"/>
      <c r="C69" s="119"/>
      <c r="D69" s="119"/>
      <c r="E69" s="304" t="s">
        <v>91</v>
      </c>
      <c r="F69" s="304" t="s">
        <v>92</v>
      </c>
      <c r="G69" s="119"/>
      <c r="H69" s="304" t="s">
        <v>167</v>
      </c>
      <c r="I69" s="304" t="s">
        <v>166</v>
      </c>
      <c r="J69" s="119"/>
      <c r="K69" s="119"/>
      <c r="L69" s="119"/>
      <c r="M69" s="119"/>
      <c r="N69" s="119"/>
      <c r="O69" s="119"/>
      <c r="P69" s="119"/>
      <c r="Q69" s="119"/>
      <c r="R69" s="119"/>
      <c r="S69" s="119"/>
      <c r="T69" s="119"/>
      <c r="U69" s="119"/>
      <c r="CD69" s="36"/>
      <c r="CE69" s="36"/>
      <c r="CF69" s="36"/>
      <c r="CG69" s="34"/>
      <c r="CH69" s="34"/>
      <c r="CI69"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69"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4105,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69" s="34"/>
      <c r="CL69" s="34"/>
      <c r="CM69" s="34"/>
      <c r="CN69" s="34"/>
      <c r="CO69" s="34"/>
      <c r="CP69" s="36"/>
      <c r="CQ69" s="41"/>
      <c r="CR69" s="41"/>
    </row>
    <row r="70" spans="1:96" ht="42.75" x14ac:dyDescent="0.25">
      <c r="A70" s="119"/>
      <c r="B70" s="119"/>
      <c r="C70" s="119"/>
      <c r="D70" s="119"/>
      <c r="E70" s="310" t="s">
        <v>93</v>
      </c>
      <c r="F70" s="359" t="s">
        <v>94</v>
      </c>
      <c r="G70" s="119"/>
      <c r="H70" s="310" t="s">
        <v>99</v>
      </c>
      <c r="I70" s="359" t="s">
        <v>100</v>
      </c>
      <c r="J70" s="119"/>
      <c r="K70" s="119"/>
      <c r="L70" s="119"/>
      <c r="M70" s="119"/>
      <c r="N70" s="119"/>
      <c r="O70" s="119"/>
      <c r="P70" s="119"/>
      <c r="Q70" s="119"/>
      <c r="R70" s="119"/>
      <c r="S70" s="119"/>
      <c r="T70" s="119"/>
      <c r="U70" s="119"/>
      <c r="CD70" s="36"/>
      <c r="CE70" s="36"/>
      <c r="CF70" s="36"/>
      <c r="CG70" s="34"/>
      <c r="CH70" s="34"/>
      <c r="CI70"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70"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4106,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70" s="34"/>
      <c r="CL70" s="34"/>
      <c r="CM70" s="34"/>
      <c r="CN70" s="34"/>
      <c r="CO70" s="34"/>
      <c r="CP70" s="36"/>
      <c r="CQ70" s="41"/>
      <c r="CR70" s="41"/>
    </row>
    <row r="71" spans="1:96" ht="53.25" customHeight="1" x14ac:dyDescent="0.25">
      <c r="A71" s="119"/>
      <c r="B71" s="119"/>
      <c r="C71" s="119"/>
      <c r="D71" s="119"/>
      <c r="E71" s="310" t="s">
        <v>24</v>
      </c>
      <c r="F71" s="359" t="s">
        <v>95</v>
      </c>
      <c r="G71" s="119"/>
      <c r="H71" s="310" t="s">
        <v>24</v>
      </c>
      <c r="I71" s="359" t="s">
        <v>101</v>
      </c>
      <c r="J71" s="119"/>
      <c r="K71" s="119"/>
      <c r="L71" s="119"/>
      <c r="M71" s="119"/>
      <c r="N71" s="119"/>
      <c r="O71" s="119"/>
      <c r="P71" s="119"/>
      <c r="Q71" s="119"/>
      <c r="R71" s="119"/>
      <c r="S71" s="119"/>
      <c r="T71" s="119"/>
      <c r="U71" s="119"/>
      <c r="CD71" s="36"/>
      <c r="CE71" s="36"/>
      <c r="CF71" s="36"/>
      <c r="CG71" s="34"/>
      <c r="CH71" s="34"/>
      <c r="CI71"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71"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4107,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71" s="34"/>
      <c r="CL71" s="34"/>
      <c r="CM71" s="34"/>
      <c r="CN71" s="34"/>
      <c r="CO71" s="34"/>
      <c r="CP71" s="36"/>
      <c r="CQ71" s="41"/>
      <c r="CR71" s="41"/>
    </row>
    <row r="72" spans="1:96" ht="45.75" customHeight="1" x14ac:dyDescent="0.25">
      <c r="A72" s="119"/>
      <c r="B72" s="119"/>
      <c r="C72" s="119"/>
      <c r="D72" s="119"/>
      <c r="E72" s="310" t="s">
        <v>96</v>
      </c>
      <c r="F72" s="359" t="s">
        <v>97</v>
      </c>
      <c r="G72" s="119"/>
      <c r="H72" s="310" t="s">
        <v>96</v>
      </c>
      <c r="I72" s="359" t="s">
        <v>102</v>
      </c>
      <c r="J72" s="119"/>
      <c r="K72" s="119"/>
      <c r="L72" s="119"/>
      <c r="M72" s="119"/>
      <c r="N72" s="119"/>
      <c r="O72" s="119"/>
      <c r="P72" s="119"/>
      <c r="Q72" s="119"/>
      <c r="R72" s="119"/>
      <c r="S72" s="119"/>
      <c r="T72" s="119"/>
      <c r="U72" s="119"/>
      <c r="CD72" s="36"/>
      <c r="CE72" s="36"/>
      <c r="CF72" s="36"/>
      <c r="CG72" s="34"/>
      <c r="CH72" s="34"/>
      <c r="CI72"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72"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4108,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72" s="34"/>
      <c r="CL72" s="34"/>
      <c r="CM72" s="34"/>
      <c r="CN72" s="34"/>
      <c r="CO72" s="34"/>
      <c r="CP72" s="36"/>
    </row>
    <row r="73" spans="1:96" x14ac:dyDescent="0.25">
      <c r="A73" s="119"/>
      <c r="B73" s="119"/>
      <c r="C73" s="119"/>
      <c r="D73" s="119"/>
      <c r="E73" s="286"/>
      <c r="F73" s="119"/>
      <c r="G73" s="119"/>
      <c r="H73" s="119"/>
      <c r="I73" s="119"/>
      <c r="J73" s="119"/>
      <c r="K73" s="119"/>
      <c r="L73" s="119"/>
      <c r="M73" s="119"/>
      <c r="N73" s="119"/>
      <c r="O73" s="119"/>
      <c r="P73" s="119"/>
      <c r="Q73" s="119"/>
      <c r="R73" s="119"/>
      <c r="S73" s="119"/>
      <c r="T73" s="119"/>
      <c r="U73" s="119"/>
      <c r="CD73" s="36"/>
      <c r="CE73" s="36"/>
      <c r="CF73" s="36"/>
      <c r="CG73" s="34"/>
      <c r="CH73" s="34"/>
      <c r="CI73"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73"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4109,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73" s="34"/>
      <c r="CL73" s="34"/>
      <c r="CM73" s="34"/>
      <c r="CN73" s="34"/>
      <c r="CO73" s="34"/>
      <c r="CP73" s="36"/>
    </row>
    <row r="74" spans="1:96" x14ac:dyDescent="0.25">
      <c r="A74" s="119"/>
      <c r="B74" s="119"/>
      <c r="C74" s="119"/>
      <c r="D74" s="119"/>
      <c r="E74" s="119"/>
      <c r="F74" s="119"/>
      <c r="G74" s="119"/>
      <c r="H74" s="119"/>
      <c r="I74" s="119"/>
      <c r="J74" s="119"/>
      <c r="K74" s="119"/>
      <c r="L74" s="119"/>
      <c r="M74" s="119"/>
      <c r="N74" s="119"/>
      <c r="O74" s="119"/>
      <c r="P74" s="119"/>
      <c r="Q74" s="119"/>
      <c r="R74" s="119"/>
      <c r="S74" s="119"/>
      <c r="T74" s="119"/>
      <c r="U74" s="119"/>
      <c r="CD74" s="36"/>
      <c r="CE74" s="36"/>
      <c r="CF74" s="36"/>
      <c r="CG74" s="34"/>
      <c r="CH74" s="34"/>
      <c r="CI74"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74"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4110,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74" s="34"/>
      <c r="CL74" s="34"/>
      <c r="CM74" s="34"/>
      <c r="CN74" s="34"/>
      <c r="CO74" s="34"/>
      <c r="CP74" s="36"/>
    </row>
    <row r="75" spans="1:96" x14ac:dyDescent="0.25">
      <c r="A75" s="119"/>
      <c r="B75" s="119"/>
      <c r="C75" s="730" t="s">
        <v>103</v>
      </c>
      <c r="D75" s="673"/>
      <c r="E75" s="673"/>
      <c r="F75" s="673"/>
      <c r="G75" s="673"/>
      <c r="H75" s="673"/>
      <c r="I75" s="119"/>
      <c r="J75" s="119"/>
      <c r="K75" s="119"/>
      <c r="L75" s="119"/>
      <c r="M75" s="119"/>
      <c r="N75" s="119"/>
      <c r="O75" s="119"/>
      <c r="P75" s="119"/>
      <c r="Q75" s="119"/>
      <c r="R75" s="119"/>
      <c r="S75" s="119"/>
      <c r="T75" s="119"/>
      <c r="U75" s="119"/>
      <c r="CD75" s="36"/>
      <c r="CE75" s="36"/>
      <c r="CF75" s="36"/>
      <c r="CG75" s="34"/>
      <c r="CH75" s="34"/>
      <c r="CI75"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75"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4111,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75" s="34"/>
      <c r="CL75" s="34"/>
      <c r="CM75" s="34"/>
      <c r="CN75" s="34"/>
      <c r="CO75" s="34"/>
      <c r="CP75" s="36"/>
    </row>
    <row r="76" spans="1:96" ht="75" customHeight="1" x14ac:dyDescent="0.25">
      <c r="A76" s="119"/>
      <c r="B76" s="119"/>
      <c r="C76" s="360" t="s">
        <v>104</v>
      </c>
      <c r="D76" s="157" t="s">
        <v>105</v>
      </c>
      <c r="E76" s="721" t="s">
        <v>106</v>
      </c>
      <c r="F76" s="722"/>
      <c r="G76" s="723"/>
      <c r="H76" s="242" t="s">
        <v>107</v>
      </c>
      <c r="I76" s="119"/>
      <c r="J76" s="119"/>
      <c r="K76" s="119"/>
      <c r="L76" s="119"/>
      <c r="M76" s="119"/>
      <c r="N76" s="119"/>
      <c r="O76" s="119"/>
      <c r="P76" s="119"/>
      <c r="Q76" s="119"/>
      <c r="R76" s="119"/>
      <c r="S76" s="119"/>
      <c r="T76" s="119"/>
      <c r="U76" s="119"/>
      <c r="CD76" s="36"/>
      <c r="CE76" s="36"/>
      <c r="CF76" s="36"/>
      <c r="CG76" s="34"/>
      <c r="CH76" s="34"/>
      <c r="CI76"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76"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4112,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76" s="34"/>
      <c r="CL76" s="34"/>
      <c r="CM76" s="34"/>
      <c r="CN76" s="34"/>
      <c r="CO76" s="34"/>
      <c r="CP76" s="36"/>
    </row>
    <row r="77" spans="1:96" ht="28.5" x14ac:dyDescent="0.25">
      <c r="A77" s="119"/>
      <c r="B77" s="119"/>
      <c r="C77" s="708" t="s">
        <v>108</v>
      </c>
      <c r="D77" s="359" t="s">
        <v>109</v>
      </c>
      <c r="E77" s="359" t="s">
        <v>110</v>
      </c>
      <c r="F77" s="359" t="s">
        <v>111</v>
      </c>
      <c r="G77" s="311">
        <v>100</v>
      </c>
      <c r="H77" s="311" t="s">
        <v>112</v>
      </c>
      <c r="I77" s="119"/>
      <c r="J77" s="119"/>
      <c r="K77" s="119"/>
      <c r="L77" s="119"/>
      <c r="M77" s="119"/>
      <c r="N77" s="119"/>
      <c r="O77" s="119"/>
      <c r="P77" s="119"/>
      <c r="Q77" s="119"/>
      <c r="R77" s="119"/>
      <c r="S77" s="119"/>
      <c r="T77" s="119"/>
      <c r="U77" s="119"/>
      <c r="CD77" s="36"/>
      <c r="CE77" s="36"/>
      <c r="CF77" s="36"/>
      <c r="CG77" s="34"/>
      <c r="CH77" s="34"/>
      <c r="CI77"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77"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4113,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77" s="34"/>
      <c r="CL77" s="34"/>
      <c r="CM77" s="34"/>
      <c r="CN77" s="34"/>
      <c r="CO77" s="34"/>
      <c r="CP77" s="36"/>
    </row>
    <row r="78" spans="1:96" ht="28.5" x14ac:dyDescent="0.25">
      <c r="A78" s="119"/>
      <c r="B78" s="119"/>
      <c r="C78" s="709"/>
      <c r="D78" s="359" t="s">
        <v>113</v>
      </c>
      <c r="E78" s="359" t="s">
        <v>114</v>
      </c>
      <c r="F78" s="359" t="s">
        <v>115</v>
      </c>
      <c r="G78" s="311">
        <v>50</v>
      </c>
      <c r="H78" s="311" t="s">
        <v>116</v>
      </c>
      <c r="I78" s="119"/>
      <c r="J78" s="119"/>
      <c r="K78" s="119"/>
      <c r="L78" s="119"/>
      <c r="M78" s="119"/>
      <c r="N78" s="119"/>
      <c r="O78" s="119"/>
      <c r="P78" s="119"/>
      <c r="Q78" s="119"/>
      <c r="R78" s="119"/>
      <c r="S78" s="119"/>
      <c r="T78" s="119"/>
      <c r="U78" s="119"/>
      <c r="CD78" s="36"/>
      <c r="CE78" s="36"/>
      <c r="CF78" s="36"/>
      <c r="CG78" s="34"/>
      <c r="CH78" s="34"/>
      <c r="CI78"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78"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4114,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78" s="34"/>
      <c r="CL78" s="34"/>
      <c r="CM78" s="34"/>
      <c r="CN78" s="34"/>
      <c r="CO78" s="34"/>
      <c r="CP78" s="36"/>
    </row>
    <row r="79" spans="1:96" x14ac:dyDescent="0.25">
      <c r="A79" s="119"/>
      <c r="B79" s="119"/>
      <c r="C79" s="710"/>
      <c r="D79" s="359" t="s">
        <v>117</v>
      </c>
      <c r="E79" s="359" t="s">
        <v>118</v>
      </c>
      <c r="F79" s="359" t="s">
        <v>119</v>
      </c>
      <c r="G79" s="311">
        <v>0</v>
      </c>
      <c r="H79" s="311" t="s">
        <v>116</v>
      </c>
      <c r="I79" s="119"/>
      <c r="J79" s="119"/>
      <c r="K79" s="119"/>
      <c r="L79" s="119"/>
      <c r="M79" s="119"/>
      <c r="N79" s="119"/>
      <c r="O79" s="119"/>
      <c r="P79" s="119"/>
      <c r="Q79" s="119"/>
      <c r="R79" s="119"/>
      <c r="S79" s="119"/>
      <c r="T79" s="119"/>
      <c r="U79" s="119"/>
      <c r="CD79" s="36"/>
      <c r="CE79" s="36"/>
      <c r="CF79" s="36"/>
      <c r="CG79" s="34"/>
      <c r="CH79" s="34"/>
      <c r="CI79"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79"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4115,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79" s="34"/>
      <c r="CL79" s="34"/>
      <c r="CM79" s="34"/>
      <c r="CN79" s="34"/>
      <c r="CO79" s="34"/>
      <c r="CP79" s="36"/>
    </row>
    <row r="80" spans="1:96" ht="28.5" x14ac:dyDescent="0.25">
      <c r="A80" s="119"/>
      <c r="B80" s="119"/>
      <c r="C80" s="708" t="s">
        <v>120</v>
      </c>
      <c r="D80" s="359" t="s">
        <v>109</v>
      </c>
      <c r="E80" s="359" t="s">
        <v>121</v>
      </c>
      <c r="F80" s="359" t="s">
        <v>122</v>
      </c>
      <c r="G80" s="311">
        <v>50</v>
      </c>
      <c r="H80" s="311" t="s">
        <v>116</v>
      </c>
      <c r="I80" s="119"/>
      <c r="J80" s="119"/>
      <c r="K80" s="119"/>
      <c r="L80" s="119"/>
      <c r="M80" s="119"/>
      <c r="N80" s="119"/>
      <c r="O80" s="119"/>
      <c r="P80" s="119"/>
      <c r="Q80" s="119"/>
      <c r="R80" s="119"/>
      <c r="S80" s="119"/>
      <c r="T80" s="119"/>
      <c r="U80" s="119"/>
      <c r="CD80" s="36"/>
      <c r="CE80" s="36"/>
      <c r="CF80" s="36"/>
      <c r="CG80" s="34"/>
      <c r="CH80" s="34"/>
      <c r="CI80"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80"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4116,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80" s="34"/>
      <c r="CL80" s="34"/>
      <c r="CM80" s="34"/>
      <c r="CN80" s="34"/>
      <c r="CO80" s="34"/>
      <c r="CP80" s="36"/>
    </row>
    <row r="81" spans="1:94" ht="28.5" x14ac:dyDescent="0.25">
      <c r="A81" s="119"/>
      <c r="B81" s="119"/>
      <c r="C81" s="709"/>
      <c r="D81" s="359" t="s">
        <v>113</v>
      </c>
      <c r="E81" s="359" t="s">
        <v>123</v>
      </c>
      <c r="F81" s="359" t="s">
        <v>124</v>
      </c>
      <c r="G81" s="311">
        <v>50</v>
      </c>
      <c r="H81" s="311" t="s">
        <v>116</v>
      </c>
      <c r="I81" s="119"/>
      <c r="J81" s="119"/>
      <c r="K81" s="119"/>
      <c r="L81" s="119"/>
      <c r="M81" s="119"/>
      <c r="N81" s="119"/>
      <c r="O81" s="119"/>
      <c r="P81" s="119"/>
      <c r="Q81" s="119"/>
      <c r="R81" s="119"/>
      <c r="S81" s="119"/>
      <c r="T81" s="119"/>
      <c r="U81" s="119"/>
      <c r="CD81" s="36"/>
      <c r="CE81" s="36"/>
      <c r="CF81" s="36"/>
      <c r="CG81" s="34"/>
      <c r="CH81" s="34"/>
      <c r="CI81"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81"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4117,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81" s="34"/>
      <c r="CL81" s="34"/>
      <c r="CM81" s="34"/>
      <c r="CN81" s="34"/>
      <c r="CO81" s="34"/>
      <c r="CP81" s="36"/>
    </row>
    <row r="82" spans="1:94" x14ac:dyDescent="0.25">
      <c r="A82" s="119"/>
      <c r="B82" s="119"/>
      <c r="C82" s="710"/>
      <c r="D82" s="359" t="s">
        <v>117</v>
      </c>
      <c r="E82" s="359" t="s">
        <v>125</v>
      </c>
      <c r="F82" s="359" t="s">
        <v>126</v>
      </c>
      <c r="G82" s="311">
        <v>0</v>
      </c>
      <c r="H82" s="311" t="s">
        <v>116</v>
      </c>
      <c r="I82" s="119"/>
      <c r="J82" s="119"/>
      <c r="K82" s="119"/>
      <c r="L82" s="119"/>
      <c r="M82" s="119"/>
      <c r="N82" s="119"/>
      <c r="O82" s="119"/>
      <c r="P82" s="119"/>
      <c r="Q82" s="119"/>
      <c r="R82" s="119"/>
      <c r="S82" s="119"/>
      <c r="T82" s="119"/>
      <c r="U82" s="119"/>
      <c r="CD82" s="36"/>
      <c r="CE82" s="36"/>
      <c r="CF82" s="36"/>
      <c r="CG82" s="34"/>
      <c r="CH82" s="34"/>
      <c r="CI82"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82"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4118,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82" s="34"/>
      <c r="CL82" s="34"/>
      <c r="CM82" s="34"/>
      <c r="CN82" s="34"/>
      <c r="CO82" s="34"/>
      <c r="CP82" s="36"/>
    </row>
    <row r="83" spans="1:94" ht="28.5" x14ac:dyDescent="0.25">
      <c r="A83" s="119"/>
      <c r="B83" s="119"/>
      <c r="C83" s="708" t="s">
        <v>127</v>
      </c>
      <c r="D83" s="359" t="s">
        <v>109</v>
      </c>
      <c r="E83" s="359" t="s">
        <v>128</v>
      </c>
      <c r="F83" s="359" t="s">
        <v>129</v>
      </c>
      <c r="G83" s="311">
        <v>0</v>
      </c>
      <c r="H83" s="311" t="s">
        <v>116</v>
      </c>
      <c r="I83" s="119"/>
      <c r="J83" s="119"/>
      <c r="K83" s="119"/>
      <c r="L83" s="119"/>
      <c r="M83" s="119"/>
      <c r="N83" s="119"/>
      <c r="O83" s="119"/>
      <c r="P83" s="119"/>
      <c r="Q83" s="119"/>
      <c r="R83" s="119"/>
      <c r="S83" s="119"/>
      <c r="T83" s="119"/>
      <c r="U83" s="119"/>
      <c r="CD83" s="36"/>
      <c r="CE83" s="36"/>
      <c r="CF83" s="36"/>
      <c r="CG83" s="34"/>
      <c r="CH83" s="34"/>
      <c r="CI83"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83"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4119,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83" s="34"/>
      <c r="CL83" s="34"/>
      <c r="CM83" s="34"/>
      <c r="CN83" s="34"/>
      <c r="CO83" s="34"/>
      <c r="CP83" s="36"/>
    </row>
    <row r="84" spans="1:94" ht="28.5" x14ac:dyDescent="0.25">
      <c r="A84" s="119"/>
      <c r="B84" s="119"/>
      <c r="C84" s="709"/>
      <c r="D84" s="359" t="s">
        <v>113</v>
      </c>
      <c r="E84" s="359" t="s">
        <v>130</v>
      </c>
      <c r="F84" s="359" t="s">
        <v>131</v>
      </c>
      <c r="G84" s="311">
        <v>0</v>
      </c>
      <c r="H84" s="311" t="s">
        <v>116</v>
      </c>
      <c r="I84" s="119"/>
      <c r="J84" s="119"/>
      <c r="K84" s="119"/>
      <c r="L84" s="119"/>
      <c r="M84" s="119"/>
      <c r="N84" s="119"/>
      <c r="O84" s="119"/>
      <c r="P84" s="119"/>
      <c r="Q84" s="119"/>
      <c r="R84" s="119"/>
      <c r="S84" s="119"/>
      <c r="T84" s="119"/>
      <c r="U84" s="119"/>
      <c r="CD84" s="36"/>
      <c r="CE84" s="36"/>
      <c r="CF84" s="36"/>
      <c r="CG84" s="34"/>
      <c r="CH84" s="34"/>
      <c r="CI84"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84"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4120,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84" s="34"/>
      <c r="CL84" s="34"/>
      <c r="CM84" s="34"/>
      <c r="CN84" s="34"/>
      <c r="CO84" s="34"/>
      <c r="CP84" s="36"/>
    </row>
    <row r="85" spans="1:94" x14ac:dyDescent="0.25">
      <c r="A85" s="119"/>
      <c r="B85" s="119"/>
      <c r="C85" s="710"/>
      <c r="D85" s="359" t="s">
        <v>117</v>
      </c>
      <c r="E85" s="359" t="s">
        <v>132</v>
      </c>
      <c r="F85" s="359" t="s">
        <v>133</v>
      </c>
      <c r="G85" s="311">
        <v>0</v>
      </c>
      <c r="H85" s="311" t="s">
        <v>116</v>
      </c>
      <c r="I85" s="119"/>
      <c r="J85" s="119"/>
      <c r="K85" s="119"/>
      <c r="L85" s="119"/>
      <c r="M85" s="119"/>
      <c r="N85" s="119"/>
      <c r="O85" s="119"/>
      <c r="P85" s="119"/>
      <c r="Q85" s="119"/>
      <c r="R85" s="119"/>
      <c r="S85" s="119"/>
      <c r="T85" s="119"/>
      <c r="U85" s="119"/>
      <c r="CD85" s="36"/>
      <c r="CE85" s="36"/>
      <c r="CF85" s="36"/>
      <c r="CG85" s="34"/>
      <c r="CH85" s="34"/>
      <c r="CI85"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85"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4121,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85" s="34"/>
      <c r="CL85" s="34"/>
      <c r="CM85" s="34"/>
      <c r="CN85" s="34"/>
      <c r="CO85" s="34"/>
      <c r="CP85" s="36"/>
    </row>
    <row r="86" spans="1:94" x14ac:dyDescent="0.25">
      <c r="A86" s="119"/>
      <c r="B86" s="119"/>
      <c r="C86" s="119"/>
      <c r="D86" s="119"/>
      <c r="E86" s="119"/>
      <c r="F86" s="119"/>
      <c r="G86" s="119"/>
      <c r="H86" s="119"/>
      <c r="I86" s="119"/>
      <c r="J86" s="119"/>
      <c r="K86" s="119"/>
      <c r="L86" s="119"/>
      <c r="M86" s="119"/>
      <c r="N86" s="119"/>
      <c r="O86" s="119"/>
      <c r="P86" s="119"/>
      <c r="Q86" s="119"/>
      <c r="R86" s="119"/>
      <c r="S86" s="119"/>
      <c r="T86" s="119"/>
      <c r="U86" s="119"/>
      <c r="CD86" s="36"/>
      <c r="CE86" s="36"/>
      <c r="CF86" s="36"/>
      <c r="CG86" s="34"/>
      <c r="CH86" s="34"/>
      <c r="CI86"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86"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4122,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86" s="34"/>
      <c r="CL86" s="34"/>
      <c r="CM86" s="34"/>
      <c r="CN86" s="34"/>
      <c r="CO86" s="34"/>
      <c r="CP86" s="36"/>
    </row>
    <row r="87" spans="1:94" x14ac:dyDescent="0.25">
      <c r="A87" s="119"/>
      <c r="B87" s="119"/>
      <c r="C87" s="361" t="s">
        <v>142</v>
      </c>
      <c r="D87" s="362"/>
      <c r="E87" s="362"/>
      <c r="F87" s="362"/>
      <c r="G87" s="363"/>
      <c r="H87" s="119"/>
      <c r="I87" s="711" t="s">
        <v>137</v>
      </c>
      <c r="J87" s="712"/>
      <c r="K87" s="119"/>
      <c r="L87" s="119"/>
      <c r="M87" s="119"/>
      <c r="N87" s="119"/>
      <c r="O87" s="119"/>
      <c r="P87" s="119"/>
      <c r="Q87" s="119"/>
      <c r="R87" s="119"/>
      <c r="S87" s="119"/>
      <c r="T87" s="119"/>
      <c r="U87" s="119"/>
      <c r="CD87" s="36"/>
      <c r="CE87" s="36"/>
      <c r="CF87" s="36"/>
      <c r="CG87" s="34"/>
      <c r="CH87" s="34"/>
      <c r="CI87"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87"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4123,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87" s="34"/>
      <c r="CL87" s="34"/>
      <c r="CM87" s="34"/>
      <c r="CN87" s="34"/>
      <c r="CO87" s="34"/>
      <c r="CP87" s="36"/>
    </row>
    <row r="88" spans="1:94" ht="75" x14ac:dyDescent="0.25">
      <c r="A88" s="119"/>
      <c r="B88" s="119"/>
      <c r="C88" s="364" t="s">
        <v>137</v>
      </c>
      <c r="D88" s="242" t="s">
        <v>138</v>
      </c>
      <c r="E88" s="242" t="s">
        <v>143</v>
      </c>
      <c r="F88" s="242" t="s">
        <v>144</v>
      </c>
      <c r="G88" s="242" t="s">
        <v>145</v>
      </c>
      <c r="H88" s="119"/>
      <c r="I88" s="311" t="s">
        <v>146</v>
      </c>
      <c r="J88" s="365" t="s">
        <v>147</v>
      </c>
      <c r="K88" s="119"/>
      <c r="L88" s="119"/>
      <c r="M88" s="119"/>
      <c r="N88" s="119"/>
      <c r="O88" s="119"/>
      <c r="P88" s="119"/>
      <c r="Q88" s="119"/>
      <c r="R88" s="119"/>
      <c r="S88" s="119"/>
      <c r="T88" s="119"/>
      <c r="U88" s="119"/>
      <c r="CD88" s="36"/>
      <c r="CE88" s="36"/>
      <c r="CF88" s="36"/>
      <c r="CG88" s="34"/>
      <c r="CH88" s="34"/>
      <c r="CI88"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88"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4124,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88" s="34"/>
      <c r="CL88" s="34"/>
      <c r="CM88" s="34"/>
      <c r="CN88" s="34"/>
      <c r="CO88" s="34"/>
      <c r="CP88" s="36"/>
    </row>
    <row r="89" spans="1:94" ht="57" x14ac:dyDescent="0.25">
      <c r="A89" s="119"/>
      <c r="B89" s="119"/>
      <c r="C89" s="253" t="s">
        <v>93</v>
      </c>
      <c r="D89" s="366" t="s">
        <v>148</v>
      </c>
      <c r="E89" s="366" t="s">
        <v>149</v>
      </c>
      <c r="F89" s="311">
        <v>2</v>
      </c>
      <c r="G89" s="311">
        <v>2</v>
      </c>
      <c r="H89" s="119"/>
      <c r="I89" s="311" t="s">
        <v>56</v>
      </c>
      <c r="J89" s="367" t="s">
        <v>150</v>
      </c>
      <c r="K89" s="119"/>
      <c r="L89" s="119"/>
      <c r="M89" s="119"/>
      <c r="N89" s="119"/>
      <c r="O89" s="119"/>
      <c r="P89" s="119"/>
      <c r="Q89" s="119"/>
      <c r="R89" s="119"/>
      <c r="S89" s="119"/>
      <c r="T89" s="119"/>
      <c r="U89" s="119"/>
      <c r="CD89" s="36"/>
      <c r="CE89" s="36"/>
      <c r="CF89" s="36"/>
      <c r="CG89" s="34"/>
      <c r="CH89" s="34"/>
      <c r="CI89"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89"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4125,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89" s="34"/>
      <c r="CL89" s="34"/>
      <c r="CM89" s="34"/>
      <c r="CN89" s="34"/>
      <c r="CO89" s="34"/>
      <c r="CP89" s="36"/>
    </row>
    <row r="90" spans="1:94" ht="57" x14ac:dyDescent="0.25">
      <c r="A90" s="119"/>
      <c r="B90" s="119"/>
      <c r="C90" s="253" t="s">
        <v>93</v>
      </c>
      <c r="D90" s="366" t="s">
        <v>148</v>
      </c>
      <c r="E90" s="368"/>
      <c r="F90" s="311">
        <v>2</v>
      </c>
      <c r="G90" s="311">
        <v>0</v>
      </c>
      <c r="H90" s="119"/>
      <c r="I90" s="311" t="s">
        <v>151</v>
      </c>
      <c r="J90" s="367" t="s">
        <v>152</v>
      </c>
      <c r="K90" s="119"/>
      <c r="L90" s="119"/>
      <c r="M90" s="119"/>
      <c r="N90" s="119"/>
      <c r="O90" s="119"/>
      <c r="P90" s="119"/>
      <c r="Q90" s="119"/>
      <c r="R90" s="119"/>
      <c r="S90" s="119"/>
      <c r="T90" s="119"/>
      <c r="U90" s="119"/>
      <c r="CD90" s="36"/>
      <c r="CE90" s="36"/>
      <c r="CF90" s="36"/>
      <c r="CG90" s="34"/>
      <c r="CH90" s="34"/>
      <c r="CI90"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90"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4126,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90" s="34"/>
      <c r="CL90" s="34"/>
      <c r="CM90" s="34"/>
      <c r="CN90" s="34"/>
      <c r="CO90" s="34"/>
      <c r="CP90" s="36"/>
    </row>
    <row r="91" spans="1:94" x14ac:dyDescent="0.25">
      <c r="C91" s="1" t="s">
        <v>93</v>
      </c>
      <c r="D91" s="43"/>
      <c r="E91" s="42" t="s">
        <v>149</v>
      </c>
      <c r="F91" s="10">
        <v>0</v>
      </c>
      <c r="G91" s="10">
        <v>2</v>
      </c>
      <c r="CD91" s="36"/>
      <c r="CE91" s="36"/>
      <c r="CF91" s="36"/>
      <c r="CG91" s="34"/>
      <c r="CH91" s="34"/>
      <c r="CI91"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91"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4127,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91" s="34"/>
      <c r="CL91" s="34"/>
      <c r="CM91" s="34"/>
      <c r="CN91" s="34"/>
      <c r="CO91" s="34"/>
      <c r="CP91" s="36"/>
    </row>
    <row r="92" spans="1:94" ht="30" x14ac:dyDescent="0.25">
      <c r="C92" s="1" t="s">
        <v>24</v>
      </c>
      <c r="D92" s="42" t="s">
        <v>148</v>
      </c>
      <c r="E92" s="42" t="s">
        <v>149</v>
      </c>
      <c r="F92" s="10">
        <v>1</v>
      </c>
      <c r="G92" s="10">
        <v>1</v>
      </c>
      <c r="CD92" s="36"/>
      <c r="CE92" s="36"/>
      <c r="CF92" s="36"/>
      <c r="CG92" s="34"/>
      <c r="CH92" s="34"/>
      <c r="CI92" s="34" t="e">
        <f>IF(HLOOKUP(#REF!,$D$58:$H$59,2,FALSE)=$D$59,IF(VLOOKUP(#REF!,$B$60:$C$64,2,FALSE)-2=$C$60,"ALTO",IF(VLOOKUP(#REF!,$B$60:$C$64,2,FALSE)-2=$C$61,"MODERADO",IF(VLOOKUP(#REF!,$B$60:$C$64,2,FALSE)-2=$C$62,"BAJO",IF(VLOOKUP(#REF!,$B$60:$C$64,2,FALSE)-2=$C$63,"BAJO",IF(VLOOKUP(#REF!,$B$60:$C$64,2,FALSE)-2=$C$64,"BAJO",#REF!))))),IF(HLOOKUP(#REF!,$D$58:$H$59,2,FALSE)=$E$59,IF(VLOOKUP(#REF!,$B$60:$C$64,2,FALSE)-2=$C$60,"ALTO",IF(VLOOKUP(#REF!,$B$60:$C$64,2,FALSE)-2=$C$61,"ALTO",IF(VLOOKUP(#REF!,$B$60:$C$64,2,FALSE)-2=$C$62,"MODERADO",IF(VLOOKUP(#REF!,$B$60:$C$64,2,FALSE)-2=$C$63,"BAJO",IF(VLOOKUP(#REF!,$B$60:$C$64,2,FALSE)-2=$C$64,"BAJO",#REF!))))),IF(HLOOKUP(#REF!,$D$58:$H$59,2,FALSE)=$F$59,IF(VLOOKUP(#REF!,$B$60:$C$64,2,FALSE)-2=$C$60,"EXTREMO",IF(VLOOKUP(#REF!,$B$60:$C$64,2,FALSE)-2=$C$61,"ALTO",IF(VLOOKUP(#REF!,$B$60:$C$64,2,FALSE)-2=$C$62,"ALTO",IF(VLOOKUP(#REF!,$B$60:$C$64,2,FALSE)-2=$C$63,"MODERADO",IF(VLOOKUP(#REF!,$B$60:$C$64,2,FALSE)-2=$C$64,"MODERADO",#REF!))))),IF(HLOOKUP(#REF!,$D$58:$H$59,2,FALSE)=$G$59,IF(VLOOKUP(#REF!,$B$60:$C$64,2,FALSE)-2=$C$60,"EXTREMO",IF(VLOOKUP(#REF!,$B$60:$C$64,2,FALSE)-2=$C$61,"EXTREMO",IF(VLOOKUP(#REF!,$B$60:$C$64,2,FALSE)-2=$C$62,"EXTREMO",IF(VLOOKUP(#REF!,$B$60:$C$64,2,FALSE)-2=$C$63,"ALTO",IF(VLOOKUP(#REF!,$B$60:$C$64,2,FALSE)-2=$C$64,"ALTO",#REF!))))),IF(HLOOKUP(#REF!,$D$58:$H$59,2,FALSE)=$H$59,IF(VLOOKUP(#REF!,$B$60:$C$64,2,FALSE)-2=$C$60,"EXTREMO",IF(VLOOKUP(#REF!,$B$60:$C$64,2,FALSE)-2=$C$61,"EXTREMO",IF(VLOOKUP(#REF!,$B$60:$C$64,2,FALSE)-2=$C$62,"EXTREMO",IF(VLOOKUP(#REF!,$B$60:$C$64,2,FALSE)-2=$C$63,"EXTREMO",IF(VLOOKUP(#REF!,$B$60:$C$64,2,FALSE)-2=$C$64,"ALTO","ALTO"))))),#REF!)))))</f>
        <v>#REF!</v>
      </c>
      <c r="CJ92" s="34" t="e">
        <f>IF(HLOOKUP(#REF!,$D$58:$H$59,2,FALSE)-2=$D$59,IF(VLOOKUP(#REF!,$B$60:$C$64,2,FALSE)=$C$60,"ALTO",IF(VLOOKUP(#REF!,$B$60:$C$64,2,FALSE)=$C$61,"MODERADO",IF(VLOOKUP(#REF!,$B$60:$C$64,2,FALSE)=$C$62,"BAJO",IF(VLOOKUP(#REF!,$B$60:$C$64,2,FALSE)=$C$63,"BAJO",IF(VLOOKUP(#REF!,$B$60:$C$64,2,FALSE)=$C$64,"BAJO",#REF!))))),IF(HLOOKUP(#REF!,$D$58:$H$59,2,FALSE)-2=$E$59,IF(VLOOKUP(#REF!,$B$60:$C$64,2,FALSE)=$C$60,"ALTO",IF(VLOOKUP(#REF!,$B$60:$C$64,2,FALSE)=$C$61,"ALTO",IF(VLOOKUP(#REF!,$B$60:$C$64,2,FALSE)=$C$62,"MODERADO",IF(VLOOKUP(#REF!,$B$60:$C$64,2,FALSE)=$C$63,"BAJO",IF(VLOOKUP(#REF!,$B$60:$C$64,2,FALSE)=$C$64,"BAJO",#REF!))))),IF(HLOOKUP(#REF!,$D$58:$H$59,2,FALSE)-2=$F$59,IF(VLOOKUP(#REF!,$B$60:$C$64,2,FALSE)=$C$60,"EXTREMO",IF(VLOOKUP(#REF!,$B$60:$C$64,2,FALSE)=$C$61,"ALTO",IF(VLOOKUP(#REF!,$B$60:$C$64,2,FALSE)=$C$62,"ALTO",IF(VLOOKUP(#REF!,$B$60:$C$64,2,FALSE)=$C$63,"MODERADO",IF(VLOOKUP(#REF!,$B$60:$C$64,2,FALSE)=$C$64,"MODERADO",#REF!))))),IF(HLOOKUP(#REF!,$D$58:$H$59,2,FALSE)-2=$G$59,IF(VLOOKUP(#REF!,$B$60:$C$64,2,FALSE)=$C$60,"EXTREMO",IF(VLOOKUP(#REF!,$B$60:$C$64,2,FALSE)=$C$61,"EXTREMO",IF(VLOOKUP(#REF!,$B$60:$C$64,CG4128,FALSE)=$C$62,"EXTREMO",IF(VLOOKUP(#REF!,$B$60:$C$64,2,FALSE)=$C$63,"ALTO",IF(VLOOKUP(#REF!,$B$60:$C$64,2,FALSE)=$C$64,"ALTO",#REF!))))),IF(HLOOKUP(#REF!,$D$58:$H$59,2,FALSE)-2=$H$59,IF(VLOOKUP(#REF!,$B$60:$C$64,2,FALSE)=$C$60,"EXTREMO",IF(VLOOKUP(#REF!,$B$60:$C$64,2,FALSE)=$C$61,"EXTREMO",IF(VLOOKUP(#REF!,$B$60:$C$64,2,FALSE)=$C$62,"EXTREMO",IF(VLOOKUP(#REF!,$B$60:$C$64,2,FALSE)=$C$63,"EXTREMO",IF(VLOOKUP(#REF!,$B$60:$C$64,2,FALSE)=$C$64,"ALTO","ALTO"))))),IF(OR(#REF!="MENOR",#REF!="INSIGNIFICANTE"),IF(#REF!="CASI SEGURO","ALTO", IF(#REF!="PROBABLE","MODERADO","BAJO"))))))))</f>
        <v>#REF!</v>
      </c>
      <c r="CK92" s="34"/>
      <c r="CL92" s="34"/>
      <c r="CM92" s="34"/>
      <c r="CN92" s="34"/>
      <c r="CO92" s="34"/>
      <c r="CP92" s="36"/>
    </row>
    <row r="93" spans="1:94" ht="30" x14ac:dyDescent="0.25">
      <c r="C93" s="1" t="s">
        <v>24</v>
      </c>
      <c r="D93" s="42" t="s">
        <v>148</v>
      </c>
      <c r="E93" s="43"/>
      <c r="F93" s="10">
        <v>1</v>
      </c>
      <c r="G93" s="10">
        <v>0</v>
      </c>
      <c r="CD93" s="36"/>
      <c r="CE93" s="36"/>
      <c r="CF93" s="36"/>
      <c r="CG93" s="34"/>
      <c r="CH93" s="34"/>
      <c r="CI93" s="34"/>
      <c r="CJ93" s="34"/>
      <c r="CK93" s="34"/>
      <c r="CL93" s="34"/>
      <c r="CM93" s="34"/>
      <c r="CN93" s="34"/>
      <c r="CO93" s="34"/>
      <c r="CP93" s="36"/>
    </row>
    <row r="94" spans="1:94" x14ac:dyDescent="0.25">
      <c r="C94" s="1" t="s">
        <v>24</v>
      </c>
      <c r="D94" s="43"/>
      <c r="E94" s="42" t="s">
        <v>149</v>
      </c>
      <c r="F94" s="10">
        <v>0</v>
      </c>
      <c r="G94" s="10">
        <v>1</v>
      </c>
      <c r="CD94" s="36"/>
      <c r="CE94" s="36"/>
      <c r="CF94" s="36"/>
      <c r="CG94" s="34"/>
      <c r="CH94" s="34"/>
      <c r="CI94" s="34"/>
      <c r="CJ94" s="34"/>
      <c r="CK94" s="34"/>
      <c r="CL94" s="34"/>
      <c r="CM94" s="34"/>
      <c r="CN94" s="34"/>
      <c r="CO94" s="34"/>
      <c r="CP94" s="36"/>
    </row>
    <row r="95" spans="1:94" ht="31.5" customHeight="1" x14ac:dyDescent="0.25">
      <c r="C95" s="701" t="s">
        <v>153</v>
      </c>
      <c r="D95" s="701"/>
      <c r="E95" s="701"/>
      <c r="F95" s="701"/>
      <c r="G95" s="701"/>
      <c r="CD95" s="36"/>
      <c r="CE95" s="36"/>
      <c r="CF95" s="36"/>
      <c r="CG95" s="34"/>
      <c r="CH95" s="34"/>
      <c r="CI95" s="34"/>
      <c r="CJ95" s="34"/>
      <c r="CK95" s="34"/>
      <c r="CL95" s="34"/>
      <c r="CM95" s="34"/>
      <c r="CN95" s="34"/>
      <c r="CO95" s="34"/>
      <c r="CP95" s="36"/>
    </row>
    <row r="96" spans="1:94" x14ac:dyDescent="0.25">
      <c r="CE96" s="36"/>
      <c r="CF96" s="36"/>
      <c r="CG96" s="34"/>
      <c r="CH96" s="34"/>
      <c r="CI96" s="34"/>
      <c r="CJ96" s="34"/>
      <c r="CK96" s="34"/>
      <c r="CL96" s="34"/>
      <c r="CM96" s="34"/>
      <c r="CN96" s="34"/>
      <c r="CO96" s="34"/>
    </row>
    <row r="97" spans="83:93" ht="30" customHeight="1" x14ac:dyDescent="0.25">
      <c r="CE97" s="36"/>
      <c r="CF97" s="36"/>
      <c r="CG97" s="34"/>
      <c r="CH97" s="34"/>
      <c r="CI97" s="34"/>
      <c r="CJ97" s="34"/>
      <c r="CK97" s="34"/>
      <c r="CL97" s="34"/>
      <c r="CM97" s="34"/>
      <c r="CN97" s="34"/>
      <c r="CO97" s="34"/>
    </row>
    <row r="98" spans="83:93" x14ac:dyDescent="0.25">
      <c r="CE98" s="36"/>
      <c r="CF98" s="36"/>
      <c r="CG98" s="34"/>
      <c r="CH98" s="34"/>
      <c r="CI98" s="34"/>
      <c r="CJ98" s="34"/>
      <c r="CK98" s="34"/>
      <c r="CL98" s="34"/>
      <c r="CM98" s="34"/>
      <c r="CN98" s="34"/>
      <c r="CO98" s="34"/>
    </row>
    <row r="99" spans="83:93" x14ac:dyDescent="0.25">
      <c r="CE99" s="36"/>
      <c r="CF99" s="36"/>
      <c r="CG99" s="34"/>
      <c r="CH99" s="34"/>
      <c r="CI99" s="34"/>
      <c r="CJ99" s="34"/>
      <c r="CK99" s="34"/>
      <c r="CL99" s="34"/>
      <c r="CM99" s="34"/>
      <c r="CN99" s="34"/>
      <c r="CO99" s="34"/>
    </row>
    <row r="100" spans="83:93" x14ac:dyDescent="0.25">
      <c r="CE100" s="36"/>
      <c r="CF100" s="36"/>
      <c r="CG100" s="34"/>
      <c r="CH100" s="34"/>
      <c r="CI100" s="34"/>
      <c r="CJ100" s="34"/>
      <c r="CK100" s="34"/>
      <c r="CL100" s="34"/>
      <c r="CM100" s="34"/>
      <c r="CN100" s="34"/>
      <c r="CO100" s="34"/>
    </row>
    <row r="101" spans="83:93" x14ac:dyDescent="0.25">
      <c r="CE101" s="36"/>
      <c r="CF101" s="36"/>
      <c r="CG101" s="34"/>
      <c r="CH101" s="34"/>
      <c r="CI101" s="34"/>
      <c r="CJ101" s="34"/>
      <c r="CK101" s="34"/>
      <c r="CL101" s="34"/>
      <c r="CM101" s="34"/>
      <c r="CN101" s="34"/>
      <c r="CO101" s="34"/>
    </row>
    <row r="102" spans="83:93" x14ac:dyDescent="0.25">
      <c r="CE102" s="36"/>
      <c r="CF102" s="36"/>
      <c r="CG102" s="34"/>
      <c r="CH102" s="34"/>
      <c r="CI102" s="34"/>
      <c r="CJ102" s="34"/>
      <c r="CK102" s="34"/>
      <c r="CL102" s="34"/>
      <c r="CM102" s="34"/>
      <c r="CN102" s="34"/>
      <c r="CO102" s="34"/>
    </row>
    <row r="103" spans="83:93" x14ac:dyDescent="0.25">
      <c r="CE103" s="36"/>
      <c r="CF103" s="36"/>
      <c r="CG103" s="36"/>
      <c r="CH103" s="36"/>
      <c r="CI103" s="36"/>
      <c r="CJ103" s="36"/>
      <c r="CK103" s="36"/>
      <c r="CL103" s="36"/>
      <c r="CM103" s="36"/>
      <c r="CN103" s="36"/>
      <c r="CO103" s="36"/>
    </row>
    <row r="104" spans="83:93" x14ac:dyDescent="0.25">
      <c r="CE104" s="36"/>
      <c r="CF104" s="36"/>
      <c r="CG104" s="36"/>
      <c r="CH104" s="36"/>
      <c r="CI104" s="36"/>
      <c r="CJ104" s="36"/>
      <c r="CK104" s="36"/>
      <c r="CL104" s="36"/>
      <c r="CM104" s="36"/>
      <c r="CN104" s="36"/>
      <c r="CO104" s="36"/>
    </row>
    <row r="105" spans="83:93" x14ac:dyDescent="0.25">
      <c r="CE105" s="36"/>
      <c r="CF105" s="36"/>
      <c r="CG105" s="36"/>
      <c r="CH105" s="36"/>
      <c r="CI105" s="36"/>
      <c r="CJ105" s="36"/>
      <c r="CK105" s="36"/>
      <c r="CL105" s="36"/>
      <c r="CM105" s="36"/>
      <c r="CN105" s="36"/>
      <c r="CO105" s="36"/>
    </row>
    <row r="106" spans="83:93" x14ac:dyDescent="0.25">
      <c r="CE106" s="36"/>
      <c r="CF106" s="36"/>
      <c r="CG106" s="36"/>
      <c r="CH106" s="36"/>
      <c r="CI106" s="36"/>
      <c r="CJ106" s="36"/>
      <c r="CK106" s="36"/>
      <c r="CL106" s="36"/>
      <c r="CM106" s="36"/>
      <c r="CN106" s="36"/>
      <c r="CO106" s="36"/>
    </row>
    <row r="107" spans="83:93" x14ac:dyDescent="0.25">
      <c r="CE107" s="36"/>
      <c r="CF107" s="36"/>
      <c r="CG107" s="36"/>
      <c r="CH107" s="36"/>
      <c r="CI107" s="36"/>
      <c r="CJ107" s="36"/>
      <c r="CK107" s="36"/>
      <c r="CL107" s="36"/>
      <c r="CM107" s="36"/>
      <c r="CN107" s="36"/>
      <c r="CO107" s="36"/>
    </row>
    <row r="108" spans="83:93" x14ac:dyDescent="0.25">
      <c r="CE108" s="36"/>
      <c r="CF108" s="36"/>
      <c r="CG108" s="36"/>
      <c r="CH108" s="36"/>
      <c r="CI108" s="36"/>
      <c r="CJ108" s="36"/>
      <c r="CK108" s="36"/>
      <c r="CL108" s="36"/>
      <c r="CM108" s="36"/>
      <c r="CN108" s="36"/>
      <c r="CO108" s="36"/>
    </row>
    <row r="109" spans="83:93" x14ac:dyDescent="0.25">
      <c r="CG109" s="34"/>
      <c r="CH109" s="34"/>
      <c r="CI109" s="34"/>
      <c r="CJ109" s="34"/>
      <c r="CK109" s="34"/>
      <c r="CL109" s="34"/>
      <c r="CM109" s="34"/>
    </row>
  </sheetData>
  <dataConsolidate/>
  <mergeCells count="63">
    <mergeCell ref="G16:O16"/>
    <mergeCell ref="P16:P18"/>
    <mergeCell ref="Q16:S18"/>
    <mergeCell ref="T16:U18"/>
    <mergeCell ref="A7:U7"/>
    <mergeCell ref="P10:P12"/>
    <mergeCell ref="Q10:S12"/>
    <mergeCell ref="T10:U12"/>
    <mergeCell ref="A11:F11"/>
    <mergeCell ref="G11:H11"/>
    <mergeCell ref="N11:O12"/>
    <mergeCell ref="A56:J56"/>
    <mergeCell ref="E68:F68"/>
    <mergeCell ref="E76:G76"/>
    <mergeCell ref="A57:J57"/>
    <mergeCell ref="A58:A65"/>
    <mergeCell ref="C75:H75"/>
    <mergeCell ref="A30:F30"/>
    <mergeCell ref="G30:H30"/>
    <mergeCell ref="N30:O31"/>
    <mergeCell ref="G29:O29"/>
    <mergeCell ref="AN2:AO2"/>
    <mergeCell ref="AN3:AO3"/>
    <mergeCell ref="A23:F23"/>
    <mergeCell ref="T25:T26"/>
    <mergeCell ref="U25:U26"/>
    <mergeCell ref="G23:H23"/>
    <mergeCell ref="N23:O24"/>
    <mergeCell ref="AN4:AO4"/>
    <mergeCell ref="A17:F17"/>
    <mergeCell ref="G17:H17"/>
    <mergeCell ref="N17:O18"/>
    <mergeCell ref="G10:O10"/>
    <mergeCell ref="C95:G95"/>
    <mergeCell ref="T38:T43"/>
    <mergeCell ref="U38:U43"/>
    <mergeCell ref="G35:O35"/>
    <mergeCell ref="P35:P37"/>
    <mergeCell ref="Q35:S37"/>
    <mergeCell ref="T35:U37"/>
    <mergeCell ref="A36:F36"/>
    <mergeCell ref="G36:H36"/>
    <mergeCell ref="N36:O37"/>
    <mergeCell ref="C77:C79"/>
    <mergeCell ref="C80:C82"/>
    <mergeCell ref="C83:C85"/>
    <mergeCell ref="I87:J87"/>
    <mergeCell ref="H68:I68"/>
    <mergeCell ref="A48:A52"/>
    <mergeCell ref="D1:S2"/>
    <mergeCell ref="D3:S4"/>
    <mergeCell ref="T1:U1"/>
    <mergeCell ref="A6:U6"/>
    <mergeCell ref="T4:U4"/>
    <mergeCell ref="T2:U2"/>
    <mergeCell ref="T3:U3"/>
    <mergeCell ref="G22:O22"/>
    <mergeCell ref="P22:P24"/>
    <mergeCell ref="Q22:S24"/>
    <mergeCell ref="T22:U24"/>
    <mergeCell ref="P29:P31"/>
    <mergeCell ref="Q29:S31"/>
    <mergeCell ref="T29:U31"/>
  </mergeCells>
  <conditionalFormatting sqref="F48:F52">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48:I52">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38:D43 D13 D19 D25:D26">
      <formula1>"PREVENTIVO, DETECTIVO, CORRECTIVO"</formula1>
    </dataValidation>
    <dataValidation type="list" allowBlank="1" showInputMessage="1" showErrorMessage="1" sqref="P13 P19 P25:P26 P32 P38:P43">
      <formula1>"DEBIL, MODERADO, FUERTE"</formula1>
    </dataValidation>
    <dataValidation type="list" allowBlank="1" showInputMessage="1" showErrorMessage="1" sqref="G38:L43 G13:L13 G32:L32 G19:L19 G25:L26">
      <formula1>"SI, NO"</formula1>
    </dataValidation>
    <dataValidation type="list" allowBlank="1" showInputMessage="1" showErrorMessage="1" sqref="M13 M38:M43 M19 M32 M25:M26">
      <formula1>"SI, NO, INCOMPLETA"</formula1>
    </dataValidation>
  </dataValidations>
  <pageMargins left="1.0236220472440944" right="0.23622047244094491" top="0.74803149606299213" bottom="0.74803149606299213" header="0.31496062992125984" footer="0.31496062992125984"/>
  <pageSetup paperSize="5" scale="22" fitToHeight="0" orientation="landscape" r:id="rId1"/>
  <headerFooter>
    <oddFooter>&amp;CPágina &amp;P de &amp;N&amp;RAprobación mediante el radicado  No. 20251700431443</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310"/>
  <sheetViews>
    <sheetView showGridLines="0" view="pageBreakPreview" zoomScaleNormal="25" zoomScaleSheetLayoutView="100" workbookViewId="0">
      <selection activeCell="U11" sqref="U11"/>
    </sheetView>
  </sheetViews>
  <sheetFormatPr baseColWidth="10" defaultColWidth="11.42578125" defaultRowHeight="15" x14ac:dyDescent="0.25"/>
  <cols>
    <col min="1" max="2" width="17.85546875" style="31" customWidth="1"/>
    <col min="3" max="3" width="16.85546875" style="31" customWidth="1"/>
    <col min="4" max="4" width="36.85546875" style="31" customWidth="1"/>
    <col min="5" max="6" width="38.140625" style="31" customWidth="1"/>
    <col min="7" max="7" width="22.7109375" style="31" customWidth="1"/>
    <col min="8" max="8" width="92.85546875" style="31" customWidth="1"/>
    <col min="9" max="9" width="22.28515625" style="31" bestFit="1" customWidth="1"/>
    <col min="10" max="10" width="15.42578125" style="31" customWidth="1"/>
    <col min="11" max="11" width="17.7109375" style="31" customWidth="1"/>
    <col min="12" max="12" width="20.5703125" style="31" bestFit="1" customWidth="1"/>
    <col min="13" max="13" width="13.7109375" style="31" bestFit="1" customWidth="1"/>
    <col min="14" max="14" width="19.5703125" style="31" customWidth="1"/>
    <col min="15" max="15" width="15.7109375" style="31" customWidth="1"/>
    <col min="16" max="16" width="23.140625" style="31" customWidth="1"/>
    <col min="17" max="17" width="25.42578125" style="31" customWidth="1"/>
    <col min="18" max="18" width="56.5703125" style="31" customWidth="1"/>
    <col min="19" max="19" width="31.7109375" style="31" customWidth="1"/>
    <col min="20" max="20" width="22.85546875" style="31" customWidth="1"/>
    <col min="21" max="21" width="39" style="31" customWidth="1"/>
    <col min="22" max="16384" width="11.42578125" style="31"/>
  </cols>
  <sheetData>
    <row r="1" spans="1:30" ht="19.5" customHeight="1" x14ac:dyDescent="0.25">
      <c r="A1" s="685"/>
      <c r="B1" s="685"/>
      <c r="C1" s="734"/>
      <c r="D1" s="454" t="s">
        <v>663</v>
      </c>
      <c r="E1" s="454"/>
      <c r="F1" s="454"/>
      <c r="G1" s="454"/>
      <c r="H1" s="454"/>
      <c r="I1" s="454"/>
      <c r="J1" s="454"/>
      <c r="K1" s="454"/>
      <c r="L1" s="454"/>
      <c r="M1" s="454"/>
      <c r="N1" s="454"/>
      <c r="O1" s="454"/>
      <c r="P1" s="454"/>
      <c r="Q1" s="454"/>
      <c r="R1" s="454"/>
      <c r="S1" s="454"/>
      <c r="T1" s="733" t="s">
        <v>638</v>
      </c>
      <c r="U1" s="733"/>
    </row>
    <row r="2" spans="1:30" ht="22.5" customHeight="1" x14ac:dyDescent="0.25">
      <c r="A2" s="685"/>
      <c r="B2" s="685"/>
      <c r="C2" s="734"/>
      <c r="D2" s="454"/>
      <c r="E2" s="454"/>
      <c r="F2" s="454"/>
      <c r="G2" s="454"/>
      <c r="H2" s="454"/>
      <c r="I2" s="454"/>
      <c r="J2" s="454"/>
      <c r="K2" s="454"/>
      <c r="L2" s="454"/>
      <c r="M2" s="454"/>
      <c r="N2" s="454"/>
      <c r="O2" s="454"/>
      <c r="P2" s="454"/>
      <c r="Q2" s="454"/>
      <c r="R2" s="454"/>
      <c r="S2" s="454"/>
      <c r="T2" s="744" t="str">
        <f>Contexto!G2</f>
        <v>Versión: 04</v>
      </c>
      <c r="U2" s="744"/>
      <c r="V2" s="101"/>
      <c r="W2" s="101"/>
      <c r="X2" s="101"/>
      <c r="Y2" s="101"/>
      <c r="Z2" s="101"/>
      <c r="AA2" s="101"/>
      <c r="AB2" s="101"/>
      <c r="AC2" s="684"/>
      <c r="AD2" s="684"/>
    </row>
    <row r="3" spans="1:30" ht="24" customHeight="1" x14ac:dyDescent="0.25">
      <c r="A3" s="685"/>
      <c r="B3" s="685"/>
      <c r="C3" s="734"/>
      <c r="D3" s="696" t="s">
        <v>669</v>
      </c>
      <c r="E3" s="696"/>
      <c r="F3" s="696"/>
      <c r="G3" s="696"/>
      <c r="H3" s="696"/>
      <c r="I3" s="696"/>
      <c r="J3" s="696"/>
      <c r="K3" s="696"/>
      <c r="L3" s="696"/>
      <c r="M3" s="696"/>
      <c r="N3" s="696"/>
      <c r="O3" s="696"/>
      <c r="P3" s="696"/>
      <c r="Q3" s="696"/>
      <c r="R3" s="696"/>
      <c r="S3" s="696"/>
      <c r="T3" s="744" t="str">
        <f>Contexto!G3</f>
        <v>Fecha: 15/08/2025</v>
      </c>
      <c r="U3" s="744"/>
      <c r="V3" s="101"/>
      <c r="W3" s="101"/>
      <c r="X3" s="101"/>
      <c r="Y3" s="101"/>
      <c r="Z3" s="101"/>
      <c r="AA3" s="101"/>
      <c r="AB3" s="101"/>
      <c r="AC3" s="684"/>
      <c r="AD3" s="684"/>
    </row>
    <row r="4" spans="1:30" ht="22.5" customHeight="1" x14ac:dyDescent="0.25">
      <c r="A4" s="686"/>
      <c r="B4" s="686"/>
      <c r="C4" s="735"/>
      <c r="D4" s="696"/>
      <c r="E4" s="696"/>
      <c r="F4" s="696"/>
      <c r="G4" s="696"/>
      <c r="H4" s="696"/>
      <c r="I4" s="696"/>
      <c r="J4" s="696"/>
      <c r="K4" s="696"/>
      <c r="L4" s="696"/>
      <c r="M4" s="696"/>
      <c r="N4" s="696"/>
      <c r="O4" s="696"/>
      <c r="P4" s="696"/>
      <c r="Q4" s="696"/>
      <c r="R4" s="696"/>
      <c r="S4" s="696"/>
      <c r="T4" s="744" t="s">
        <v>674</v>
      </c>
      <c r="U4" s="744"/>
      <c r="V4" s="101"/>
      <c r="W4" s="101"/>
      <c r="X4" s="101"/>
      <c r="Y4" s="101"/>
      <c r="Z4" s="101"/>
      <c r="AA4" s="101"/>
      <c r="AB4" s="101"/>
      <c r="AC4" s="684"/>
      <c r="AD4" s="684"/>
    </row>
    <row r="5" spans="1:30" x14ac:dyDescent="0.25">
      <c r="A5" s="119"/>
      <c r="B5" s="119"/>
      <c r="C5" s="119"/>
      <c r="D5" s="119"/>
      <c r="E5" s="119"/>
      <c r="F5" s="119"/>
      <c r="G5" s="119"/>
      <c r="H5" s="119"/>
      <c r="I5" s="119"/>
      <c r="J5" s="119"/>
      <c r="K5" s="119"/>
      <c r="L5" s="119"/>
      <c r="M5" s="119"/>
      <c r="N5" s="119"/>
      <c r="O5" s="119"/>
      <c r="P5" s="119"/>
      <c r="Q5" s="119"/>
      <c r="R5" s="119"/>
      <c r="S5" s="119"/>
      <c r="T5" s="119"/>
      <c r="U5" s="119"/>
      <c r="V5" s="119"/>
      <c r="W5" s="119"/>
      <c r="X5" s="119"/>
      <c r="Y5" s="119"/>
    </row>
    <row r="6" spans="1:30" ht="20.25" customHeight="1" x14ac:dyDescent="0.25">
      <c r="A6" s="682" t="s">
        <v>639</v>
      </c>
      <c r="B6" s="683"/>
      <c r="C6" s="683"/>
      <c r="D6" s="683"/>
      <c r="E6" s="683"/>
      <c r="F6" s="683"/>
      <c r="G6" s="683"/>
      <c r="H6" s="683"/>
      <c r="I6" s="683"/>
      <c r="J6" s="683"/>
      <c r="K6" s="683"/>
      <c r="L6" s="683"/>
      <c r="M6" s="683"/>
      <c r="N6" s="683"/>
      <c r="O6" s="683"/>
      <c r="P6" s="683"/>
      <c r="Q6" s="683"/>
      <c r="R6" s="683"/>
      <c r="S6" s="683"/>
      <c r="T6" s="683"/>
      <c r="U6" s="683"/>
      <c r="V6" s="119"/>
      <c r="W6" s="119"/>
      <c r="X6" s="119"/>
      <c r="Y6" s="119"/>
    </row>
    <row r="7" spans="1:30" x14ac:dyDescent="0.25">
      <c r="A7" s="119"/>
      <c r="B7" s="119"/>
      <c r="C7" s="119"/>
      <c r="D7" s="119"/>
      <c r="E7" s="119"/>
      <c r="F7" s="119"/>
      <c r="G7" s="119"/>
      <c r="H7" s="119"/>
      <c r="I7" s="119"/>
      <c r="J7" s="119"/>
      <c r="K7" s="119"/>
      <c r="L7" s="119"/>
      <c r="M7" s="119"/>
      <c r="N7" s="119"/>
      <c r="O7" s="119"/>
      <c r="P7" s="119"/>
      <c r="Q7" s="119"/>
      <c r="R7" s="119"/>
      <c r="S7" s="119"/>
      <c r="T7" s="119"/>
      <c r="U7" s="119"/>
      <c r="V7" s="119"/>
      <c r="W7" s="119"/>
      <c r="X7" s="119"/>
      <c r="Y7" s="119"/>
    </row>
    <row r="8" spans="1:30" ht="15" customHeight="1" x14ac:dyDescent="0.25">
      <c r="A8" s="740"/>
      <c r="B8" s="741"/>
      <c r="C8" s="741"/>
      <c r="D8" s="741"/>
      <c r="E8" s="741"/>
      <c r="F8" s="741"/>
      <c r="G8" s="741"/>
      <c r="H8" s="741"/>
      <c r="I8" s="741"/>
      <c r="J8" s="741"/>
      <c r="K8" s="741"/>
      <c r="L8" s="742"/>
      <c r="M8" s="741"/>
      <c r="N8" s="741"/>
      <c r="O8" s="741"/>
      <c r="P8" s="741"/>
      <c r="Q8" s="741"/>
      <c r="R8" s="741"/>
      <c r="S8" s="741"/>
      <c r="T8" s="741"/>
      <c r="U8" s="550" t="s">
        <v>643</v>
      </c>
      <c r="V8" s="119"/>
      <c r="W8" s="119"/>
      <c r="X8" s="119"/>
      <c r="Y8" s="119"/>
    </row>
    <row r="9" spans="1:30" ht="45.75" customHeight="1" x14ac:dyDescent="0.25">
      <c r="A9" s="736" t="s">
        <v>154</v>
      </c>
      <c r="B9" s="737"/>
      <c r="C9" s="737"/>
      <c r="D9" s="737"/>
      <c r="E9" s="737"/>
      <c r="F9" s="737"/>
      <c r="G9" s="737"/>
      <c r="H9" s="737"/>
      <c r="I9" s="738" t="s">
        <v>180</v>
      </c>
      <c r="J9" s="738"/>
      <c r="K9" s="738"/>
      <c r="L9" s="739"/>
      <c r="M9" s="738"/>
      <c r="N9" s="738"/>
      <c r="O9" s="738"/>
      <c r="P9" s="738"/>
      <c r="Q9" s="738"/>
      <c r="R9" s="743" t="s">
        <v>181</v>
      </c>
      <c r="S9" s="743"/>
      <c r="T9" s="743"/>
      <c r="U9" s="551"/>
      <c r="V9" s="119"/>
      <c r="W9" s="119"/>
      <c r="X9" s="119"/>
      <c r="Y9" s="119"/>
    </row>
    <row r="10" spans="1:30" s="35" customFormat="1" ht="157.5" customHeight="1" x14ac:dyDescent="0.25">
      <c r="A10" s="369" t="s">
        <v>156</v>
      </c>
      <c r="B10" s="157" t="s">
        <v>0</v>
      </c>
      <c r="C10" s="369" t="s">
        <v>171</v>
      </c>
      <c r="D10" s="369" t="s">
        <v>3</v>
      </c>
      <c r="E10" s="219" t="s">
        <v>157</v>
      </c>
      <c r="F10" s="219" t="s">
        <v>161</v>
      </c>
      <c r="G10" s="219" t="s">
        <v>293</v>
      </c>
      <c r="H10" s="219" t="s">
        <v>158</v>
      </c>
      <c r="I10" s="370" t="s">
        <v>505</v>
      </c>
      <c r="J10" s="370" t="s">
        <v>542</v>
      </c>
      <c r="K10" s="371" t="s">
        <v>305</v>
      </c>
      <c r="L10" s="372" t="s">
        <v>583</v>
      </c>
      <c r="M10" s="371" t="s">
        <v>553</v>
      </c>
      <c r="N10" s="370" t="s">
        <v>543</v>
      </c>
      <c r="O10" s="370" t="s">
        <v>554</v>
      </c>
      <c r="P10" s="371" t="s">
        <v>555</v>
      </c>
      <c r="Q10" s="371" t="s">
        <v>556</v>
      </c>
      <c r="R10" s="242" t="s">
        <v>637</v>
      </c>
      <c r="S10" s="242" t="s">
        <v>594</v>
      </c>
      <c r="T10" s="242" t="s">
        <v>595</v>
      </c>
      <c r="U10" s="551"/>
      <c r="V10" s="130"/>
      <c r="W10" s="130"/>
      <c r="X10" s="130"/>
      <c r="Y10" s="130"/>
    </row>
    <row r="11" spans="1:30" ht="171" customHeight="1" x14ac:dyDescent="0.25">
      <c r="A11" s="731" t="str">
        <f>MR_Corrup1!A10</f>
        <v xml:space="preserve">Gestión de Talento Humano </v>
      </c>
      <c r="B11" s="732" t="str">
        <f>+MR_Corrup1!B10</f>
        <v>Administrar el diseño, ejecución y seguimiento del ciclo del personal de la Secretaría Distrital de Cultura,
Recreación y Deporte, mediante la planeación estratégica y la cultura organizacional, en pro del mejoramiento continuo, la satisfacción personal
y el desarrollo institucional que permitan contar con el personal idóneo y competente para atender la misión de la entidad.</v>
      </c>
      <c r="C11" s="417" t="str">
        <f>MR_Corrup1!C10</f>
        <v>RC-HUM -1</v>
      </c>
      <c r="D11" s="411" t="str">
        <f>+MR_Corrup1!G10</f>
        <v xml:space="preserve">
Posibilidad de afectación reputacional, institucional y en la confianza ciudadana por soborno entrante al aceptar una dádiva o beneficio para favorecer a un tercero en la selección y vinculación de servidores, por desconocimiento o incumplimiento de los requisitos legales establecidos en la SCRD.</v>
      </c>
      <c r="E11" s="411" t="str">
        <f>+MR_Corrup1!H10</f>
        <v>1. Falta de integridad del servidor público
2. No identificar, ni declarar un conflicto de interés oportunamente
3. Manipulación de la información y fallas en la aplicación de los controles
4. Documentación desactualizada que genere errores en el paso a paso de la vinculación del personal en la secretaría</v>
      </c>
      <c r="F11" s="411" t="str">
        <f>+MR_Corrup1!I10</f>
        <v>1. Investigaciones / sanciones disciplinarias, administrativas, fiscales y/o penales
2. Detrimento patrimonial</v>
      </c>
      <c r="G11" s="418" t="str">
        <f>MR_Corrup2!D13</f>
        <v>PREVENTIVO</v>
      </c>
      <c r="H11" s="419" t="str">
        <f>MR_Corrup2!F13</f>
        <v>El profesional del Grupo Interno de Trabajo de Gestión del Talento Humano previo a un nombramiento o encargo  efectuará la verificación de requisitos del empleo en el formato Código: HUM-PR-13-FR-02 "Análisis de requisitos" el cual reposará en el expediente virtual (ORFEO), de conformidad con lo establecido en el manual específico de funciones y de competencias laborales y la normatividad vigente asociada a la materia, en caso de incumplimiento se tomarán las medidas previstas en la normatividad vigente, así las cosas, frente a nombramientos y encargos,  la Coordinadora del Grupo Interno de Trabajo de Gestión del Talento Humano certificará el cumplimiento de requisitos</v>
      </c>
      <c r="I11" s="420" t="str">
        <f>MR_Corrup2!D48</f>
        <v>IMPROBABLE</v>
      </c>
      <c r="J11" s="420" t="str">
        <f>MR_Corrup2!E48</f>
        <v>MAYOR</v>
      </c>
      <c r="K11" s="421" t="str">
        <f>MR_Corrup2!F48</f>
        <v>ALTO</v>
      </c>
      <c r="L11" s="422" t="str">
        <f>MR_Corrup2!R13</f>
        <v>FUERTE</v>
      </c>
      <c r="M11" s="422" t="str">
        <f>MR_Corrup2!G48</f>
        <v>FUERTE</v>
      </c>
      <c r="N11" s="420" t="str">
        <f>+MR_Corrup2!J48</f>
        <v>RARO</v>
      </c>
      <c r="O11" s="420" t="str">
        <f>J11</f>
        <v>MAYOR</v>
      </c>
      <c r="P11" s="421" t="str">
        <f>MR_Corrup2!I48</f>
        <v>ALTO</v>
      </c>
      <c r="Q11" s="423" t="s">
        <v>586</v>
      </c>
      <c r="R11" s="427" t="s">
        <v>885</v>
      </c>
      <c r="S11" s="428">
        <v>45923</v>
      </c>
      <c r="T11" s="429">
        <v>45991</v>
      </c>
      <c r="U11" s="426" t="s">
        <v>903</v>
      </c>
      <c r="V11" s="119"/>
      <c r="W11" s="119"/>
      <c r="X11" s="119"/>
      <c r="Y11" s="119"/>
    </row>
    <row r="12" spans="1:30" ht="142.5" x14ac:dyDescent="0.25">
      <c r="A12" s="731"/>
      <c r="B12" s="732"/>
      <c r="C12" s="417" t="str">
        <f>MR_Corrup1!C11</f>
        <v>RC-HUM -2</v>
      </c>
      <c r="D12" s="411" t="str">
        <f>+MR_Corrup1!G11</f>
        <v>Posibilidad de afectación reputacional, institucional y en la confianza ciudadana por soborno entrante al aceptar  una dádiva  por brindar información falsa o errada respecto a la ubicación en la que ocurrió un accidente de trabajo, con el propósito de que este sea reconocido y cubierto al 100% por la ARL, para beneficio de un tercero</v>
      </c>
      <c r="E12" s="411" t="str">
        <f>+MR_Corrup1!H11</f>
        <v>1. Desconocimiento de consecuencias disciplinarias y/o legales claras frente a actos de fraude o falsedad en la información.
2. Necesidad económica del trabajador o temor a asumir costos médicos por fuera de la cobertura.</v>
      </c>
      <c r="F12" s="411" t="str">
        <f>+MR_Corrup1!I11</f>
        <v>1. Investigaciones / sanciones disciplinarias, administrativas, fiscales y/o penales
2.sanciones legales y contractuales.
3.pérdida de confianza institucional,
4.afectación de la relación con la ARL 5. daño reputacional</v>
      </c>
      <c r="G12" s="418" t="str">
        <f>MR_Corrup2!D19</f>
        <v>DETECTIVO</v>
      </c>
      <c r="H12" s="419" t="str">
        <f>MR_Corrup2!F19</f>
        <v>El equipo investigador cada vez que se presente un evento, del accidente lleva a cabo el análisis de causas del presunto accidente de trabajo, teniendo en cuenta los datos obtenidos en la entrevista, en las evidencias encontradas y/o en el lugar de los hechos. Con el fin de determinar si en realidad es un accidente de trabajo, a través del formato HUM-PR-10-FR-01 Formato de investigación de accidentes e incidentes de trabajo. En caso de materializarse el riesgo, la ARL determina si es o no un accidente de trabajo.</v>
      </c>
      <c r="I12" s="420" t="str">
        <f>MR_Corrup2!D49</f>
        <v>RARO</v>
      </c>
      <c r="J12" s="420" t="str">
        <f>MR_Corrup2!E49</f>
        <v>MODERADO</v>
      </c>
      <c r="K12" s="421" t="str">
        <f>MR_Corrup2!F49</f>
        <v>MODERADO</v>
      </c>
      <c r="L12" s="422" t="str">
        <f>MR_Corrup2!R19</f>
        <v>FUERTE</v>
      </c>
      <c r="M12" s="422" t="str">
        <f>MR_Corrup2!G49</f>
        <v>FUERTE</v>
      </c>
      <c r="N12" s="420" t="str">
        <f>+MR_Corrup2!J49</f>
        <v>RARO</v>
      </c>
      <c r="O12" s="420" t="str">
        <f>J12</f>
        <v>MODERADO</v>
      </c>
      <c r="P12" s="421" t="str">
        <f>MR_Corrup2!I49</f>
        <v>MODERADO</v>
      </c>
      <c r="Q12" s="423" t="s">
        <v>586</v>
      </c>
      <c r="R12" s="424" t="s">
        <v>887</v>
      </c>
      <c r="S12" s="425">
        <v>45923</v>
      </c>
      <c r="T12" s="429">
        <v>45991</v>
      </c>
      <c r="U12" s="426" t="s">
        <v>901</v>
      </c>
      <c r="V12" s="119"/>
      <c r="W12" s="119"/>
      <c r="X12" s="119"/>
      <c r="Y12" s="119"/>
    </row>
    <row r="13" spans="1:30" ht="118.5" customHeight="1" x14ac:dyDescent="0.25">
      <c r="A13" s="731"/>
      <c r="B13" s="732"/>
      <c r="C13" s="417" t="str">
        <f>MR_Corrup1!C12</f>
        <v>RC-HUM -3</v>
      </c>
      <c r="D13" s="411" t="str">
        <f>+MR_Corrup1!G12</f>
        <v>Posibilidad de afectación reputacional, institucional y en la confianza ciudadana por soborno entrante  al manipular la información de las certificaciones laborales para obtener un beneficio privado para sí mismo o para un tercero.</v>
      </c>
      <c r="E13" s="411" t="str">
        <f>+MR_Corrup1!H12</f>
        <v>1. Modificación indebida de la base de datos 
 2.Sobornos o actos de corrupción</v>
      </c>
      <c r="F13" s="411" t="str">
        <f>+MR_Corrup1!I12</f>
        <v>1.Sanciones administrativas y judiciales 
 2. Investigaciones disciplinarias y judiciales</v>
      </c>
      <c r="G13" s="418" t="str">
        <f>MR_Corrup2!D25</f>
        <v>PREVENTIVO</v>
      </c>
      <c r="H13" s="419" t="s">
        <v>886</v>
      </c>
      <c r="I13" s="420" t="str">
        <f>MR_Corrup2!D50</f>
        <v>RARO</v>
      </c>
      <c r="J13" s="420" t="str">
        <f>MR_Corrup2!E50</f>
        <v>MODERADO</v>
      </c>
      <c r="K13" s="421" t="str">
        <f>MR_Corrup2!F50</f>
        <v>MODERADO</v>
      </c>
      <c r="L13" s="422" t="str">
        <f>MR_Corrup2!R25</f>
        <v>FUERTE</v>
      </c>
      <c r="M13" s="422" t="str">
        <f>MR_Corrup2!G50</f>
        <v>FUERTE</v>
      </c>
      <c r="N13" s="420" t="str">
        <f>+MR_Corrup2!J50</f>
        <v>RARO</v>
      </c>
      <c r="O13" s="420" t="str">
        <f>J13</f>
        <v>MODERADO</v>
      </c>
      <c r="P13" s="421" t="str">
        <f>MR_Corrup2!I50</f>
        <v>MODERADO</v>
      </c>
      <c r="Q13" s="423" t="s">
        <v>586</v>
      </c>
      <c r="R13" s="427" t="s">
        <v>888</v>
      </c>
      <c r="S13" s="425">
        <v>45923</v>
      </c>
      <c r="T13" s="429">
        <v>45991</v>
      </c>
      <c r="U13" s="426" t="s">
        <v>900</v>
      </c>
      <c r="V13" s="119"/>
      <c r="W13" s="119"/>
      <c r="X13" s="119"/>
      <c r="Y13" s="119"/>
    </row>
    <row r="14" spans="1:30" ht="134.25" customHeight="1" x14ac:dyDescent="0.25">
      <c r="A14" s="731"/>
      <c r="B14" s="732"/>
      <c r="C14" s="417" t="str">
        <f>MR_Corrup1!C13</f>
        <v>RC-HUM -4</v>
      </c>
      <c r="D14" s="411" t="str">
        <f>+MR_Corrup1!G13</f>
        <v>Posibilidad de afectación económica y reputacional por omisión en la declaración de un conflicto de interés para favorecer a un tercero mediante la obtención de una dádiva o beneficio, incumpliendo  los requisitos legales establecidos en la SCRD</v>
      </c>
      <c r="E14" s="411" t="str">
        <f>+MR_Corrup1!H13</f>
        <v>1. Ausencia de conocimiento por parte de los servidores públicos de la Política de Integridad
2. No reportar conforme a la  normatividad vigente posibles conflictos de interés.</v>
      </c>
      <c r="F14" s="411" t="str">
        <f>+MR_Corrup1!I13</f>
        <v>1. Sanciones disciplinarias
2. Deterioro de imagen.</v>
      </c>
      <c r="G14" s="418" t="str">
        <f>MR_Corrup2!D32</f>
        <v>PREVENTIVO</v>
      </c>
      <c r="H14" s="419" t="str">
        <f>MR_Corrup2!F32</f>
        <v>El Profesional del Grupo Interno de Trabajo de Gestión del Talento Humano por lo menos una vez al año realizará una capacitación a los servidores y contratistas con el fin de que quede claro cuándo se debe reportar los posibles casos de conflictos de interés que se puedan llegar a presentar; en caso que no quede claro, también se expondrán las consecuencias del no reporte. El registro quedará consignado en el expediente virtual del plan de integridad.</v>
      </c>
      <c r="I14" s="420" t="str">
        <f>MR_Corrup2!D51</f>
        <v>IMPROBABLE</v>
      </c>
      <c r="J14" s="420" t="str">
        <f>MR_Corrup2!E51</f>
        <v>MODERADO</v>
      </c>
      <c r="K14" s="421" t="str">
        <f>MR_Corrup2!F51</f>
        <v>MODERADO</v>
      </c>
      <c r="L14" s="422" t="str">
        <f>MR_Corrup2!R32</f>
        <v>DEBIL</v>
      </c>
      <c r="M14" s="422" t="str">
        <f>MR_Corrup2!G51</f>
        <v>DEBIL</v>
      </c>
      <c r="N14" s="420" t="str">
        <f>+MR_Corrup2!J51</f>
        <v>IMPROBABLE</v>
      </c>
      <c r="O14" s="420" t="str">
        <f>J14</f>
        <v>MODERADO</v>
      </c>
      <c r="P14" s="421" t="str">
        <f>MR_Corrup2!I51</f>
        <v>MODERADO</v>
      </c>
      <c r="Q14" s="423" t="s">
        <v>586</v>
      </c>
      <c r="R14" s="424" t="s">
        <v>889</v>
      </c>
      <c r="S14" s="425">
        <v>45923</v>
      </c>
      <c r="T14" s="429">
        <v>45991</v>
      </c>
      <c r="U14" s="426" t="s">
        <v>899</v>
      </c>
      <c r="V14" s="119"/>
      <c r="W14" s="119"/>
      <c r="X14" s="119"/>
      <c r="Y14" s="119"/>
    </row>
    <row r="15" spans="1:30" s="40" customFormat="1" x14ac:dyDescent="0.25">
      <c r="A15" s="124"/>
      <c r="B15" s="124"/>
      <c r="C15" s="124"/>
      <c r="D15" s="124"/>
      <c r="E15" s="124"/>
      <c r="F15" s="124"/>
      <c r="G15" s="124"/>
      <c r="H15" s="230"/>
      <c r="I15" s="230"/>
      <c r="J15" s="230"/>
      <c r="K15" s="124"/>
      <c r="L15" s="124"/>
      <c r="M15" s="124"/>
      <c r="N15" s="124"/>
      <c r="O15" s="124"/>
      <c r="P15" s="124"/>
      <c r="Q15" s="124"/>
      <c r="R15" s="124"/>
      <c r="S15" s="124"/>
      <c r="T15" s="124"/>
      <c r="U15" s="124"/>
      <c r="V15" s="124"/>
      <c r="W15" s="124"/>
      <c r="X15" s="124"/>
      <c r="Y15" s="124"/>
    </row>
    <row r="16" spans="1:30" x14ac:dyDescent="0.25">
      <c r="A16" s="119"/>
      <c r="B16" s="119"/>
      <c r="C16" s="119"/>
      <c r="D16" s="119"/>
      <c r="E16" s="119"/>
      <c r="F16" s="119"/>
      <c r="G16" s="119"/>
      <c r="H16" s="129"/>
      <c r="I16" s="129"/>
      <c r="J16" s="129"/>
      <c r="K16" s="119"/>
      <c r="L16" s="119"/>
      <c r="M16" s="119"/>
      <c r="N16" s="119"/>
      <c r="O16" s="119"/>
      <c r="P16" s="119"/>
      <c r="Q16" s="119"/>
      <c r="R16" s="119"/>
      <c r="S16" s="119"/>
      <c r="T16" s="119"/>
      <c r="U16" s="119"/>
      <c r="V16" s="119"/>
      <c r="W16" s="119"/>
      <c r="X16" s="119"/>
      <c r="Y16" s="119"/>
    </row>
    <row r="17" spans="1:25" x14ac:dyDescent="0.25">
      <c r="A17" s="119"/>
      <c r="B17" s="119"/>
      <c r="C17" s="119"/>
      <c r="D17" s="119"/>
      <c r="E17" s="119"/>
      <c r="F17" s="119"/>
      <c r="G17" s="119"/>
      <c r="H17" s="129"/>
      <c r="I17" s="129"/>
      <c r="J17" s="129"/>
      <c r="K17" s="119"/>
      <c r="L17" s="119"/>
      <c r="M17" s="119"/>
      <c r="N17" s="119"/>
      <c r="O17" s="119"/>
      <c r="P17" s="119"/>
      <c r="Q17" s="119"/>
      <c r="R17" s="119"/>
      <c r="S17" s="119"/>
      <c r="T17" s="119"/>
      <c r="U17" s="119"/>
      <c r="V17" s="119"/>
      <c r="W17" s="119"/>
      <c r="X17" s="119"/>
      <c r="Y17" s="119"/>
    </row>
    <row r="18" spans="1:25" x14ac:dyDescent="0.25">
      <c r="A18" s="119"/>
      <c r="B18" s="119"/>
      <c r="C18" s="119"/>
      <c r="D18" s="119"/>
      <c r="E18" s="119"/>
      <c r="F18" s="119"/>
      <c r="G18" s="119"/>
      <c r="H18" s="129"/>
      <c r="I18" s="129"/>
      <c r="J18" s="129"/>
      <c r="K18" s="119"/>
      <c r="L18" s="119"/>
      <c r="M18" s="119"/>
      <c r="N18" s="119"/>
      <c r="O18" s="119"/>
      <c r="P18" s="119"/>
      <c r="Q18" s="119"/>
      <c r="R18" s="119"/>
      <c r="S18" s="119"/>
      <c r="T18" s="119"/>
      <c r="U18" s="119"/>
      <c r="V18" s="119"/>
      <c r="W18" s="119"/>
      <c r="X18" s="119"/>
      <c r="Y18" s="119"/>
    </row>
    <row r="19" spans="1:25" x14ac:dyDescent="0.25">
      <c r="H19" s="28"/>
      <c r="I19" s="28"/>
      <c r="J19" s="28"/>
    </row>
    <row r="20" spans="1:25" x14ac:dyDescent="0.25">
      <c r="H20" s="28"/>
      <c r="I20" s="28"/>
      <c r="J20" s="28"/>
    </row>
    <row r="21" spans="1:25" x14ac:dyDescent="0.25">
      <c r="H21" s="28"/>
      <c r="I21" s="28"/>
      <c r="J21" s="28"/>
    </row>
    <row r="22" spans="1:25" x14ac:dyDescent="0.25">
      <c r="H22" s="28"/>
      <c r="I22" s="28"/>
      <c r="J22" s="28"/>
    </row>
    <row r="23" spans="1:25" x14ac:dyDescent="0.25">
      <c r="H23" s="28"/>
      <c r="I23" s="28"/>
      <c r="J23" s="28"/>
    </row>
    <row r="24" spans="1:25" x14ac:dyDescent="0.25">
      <c r="H24" s="28"/>
      <c r="I24" s="28"/>
      <c r="J24" s="28"/>
    </row>
    <row r="25" spans="1:25" x14ac:dyDescent="0.25">
      <c r="H25" s="28"/>
      <c r="I25" s="28"/>
      <c r="J25" s="28"/>
    </row>
    <row r="26" spans="1:25" x14ac:dyDescent="0.25">
      <c r="H26" s="28"/>
      <c r="I26" s="28"/>
      <c r="J26" s="28"/>
    </row>
    <row r="27" spans="1:25" x14ac:dyDescent="0.25">
      <c r="H27" s="28"/>
      <c r="I27" s="28"/>
      <c r="J27" s="28"/>
    </row>
    <row r="28" spans="1:25" x14ac:dyDescent="0.25">
      <c r="H28" s="28"/>
      <c r="I28" s="28"/>
      <c r="J28" s="28"/>
    </row>
    <row r="29" spans="1:25" x14ac:dyDescent="0.25">
      <c r="H29" s="28"/>
      <c r="I29" s="28"/>
      <c r="J29" s="28"/>
    </row>
    <row r="30" spans="1:25" x14ac:dyDescent="0.25">
      <c r="H30" s="28"/>
      <c r="I30" s="28"/>
      <c r="J30" s="28"/>
    </row>
    <row r="31" spans="1:25" x14ac:dyDescent="0.25">
      <c r="H31" s="28"/>
      <c r="I31" s="28"/>
      <c r="J31" s="28"/>
    </row>
    <row r="33" spans="3:10" x14ac:dyDescent="0.25">
      <c r="H33" s="28"/>
      <c r="I33" s="28"/>
      <c r="J33" s="28"/>
    </row>
    <row r="34" spans="3:10" x14ac:dyDescent="0.25">
      <c r="H34" s="28"/>
      <c r="I34" s="28"/>
      <c r="J34" s="28"/>
    </row>
    <row r="35" spans="3:10" x14ac:dyDescent="0.25">
      <c r="C35" s="30"/>
      <c r="H35" s="28"/>
      <c r="I35" s="28"/>
      <c r="J35" s="28"/>
    </row>
    <row r="36" spans="3:10" x14ac:dyDescent="0.25">
      <c r="H36" s="28"/>
      <c r="I36" s="28"/>
      <c r="J36" s="28"/>
    </row>
    <row r="37" spans="3:10" x14ac:dyDescent="0.25">
      <c r="H37" s="28"/>
      <c r="I37" s="28"/>
      <c r="J37" s="28"/>
    </row>
    <row r="38" spans="3:10" x14ac:dyDescent="0.25">
      <c r="H38" s="28"/>
      <c r="I38" s="28"/>
      <c r="J38" s="28"/>
    </row>
    <row r="39" spans="3:10" x14ac:dyDescent="0.25">
      <c r="H39" s="28"/>
      <c r="I39" s="28"/>
      <c r="J39" s="28"/>
    </row>
    <row r="40" spans="3:10" x14ac:dyDescent="0.25">
      <c r="H40" s="28"/>
      <c r="I40" s="28"/>
      <c r="J40" s="28"/>
    </row>
    <row r="41" spans="3:10" x14ac:dyDescent="0.25">
      <c r="H41" s="28"/>
      <c r="I41" s="28"/>
      <c r="J41" s="28"/>
    </row>
    <row r="42" spans="3:10" x14ac:dyDescent="0.25">
      <c r="H42" s="28"/>
      <c r="I42" s="28"/>
      <c r="J42" s="28"/>
    </row>
    <row r="43" spans="3:10" x14ac:dyDescent="0.25">
      <c r="H43" s="28"/>
      <c r="I43" s="28"/>
      <c r="J43" s="28"/>
    </row>
    <row r="44" spans="3:10" x14ac:dyDescent="0.25">
      <c r="H44" s="28"/>
      <c r="I44" s="28"/>
      <c r="J44" s="28"/>
    </row>
    <row r="45" spans="3:10" x14ac:dyDescent="0.25">
      <c r="H45" s="28"/>
      <c r="I45" s="28"/>
      <c r="J45" s="28"/>
    </row>
    <row r="46" spans="3:10" x14ac:dyDescent="0.25">
      <c r="H46" s="28"/>
      <c r="I46" s="28"/>
      <c r="J46" s="28"/>
    </row>
    <row r="47" spans="3:10" x14ac:dyDescent="0.25">
      <c r="H47" s="28"/>
      <c r="I47" s="28"/>
      <c r="J47" s="28"/>
    </row>
    <row r="48" spans="3:10" x14ac:dyDescent="0.25">
      <c r="H48" s="28"/>
      <c r="I48" s="28"/>
      <c r="J48" s="28"/>
    </row>
    <row r="49" spans="8:10" x14ac:dyDescent="0.25">
      <c r="H49" s="28"/>
      <c r="I49" s="28"/>
      <c r="J49" s="28"/>
    </row>
    <row r="50" spans="8:10" x14ac:dyDescent="0.25">
      <c r="H50" s="28"/>
      <c r="I50" s="28"/>
      <c r="J50" s="28"/>
    </row>
    <row r="51" spans="8:10" x14ac:dyDescent="0.25">
      <c r="H51" s="28"/>
      <c r="I51" s="28"/>
      <c r="J51" s="28"/>
    </row>
    <row r="52" spans="8:10" x14ac:dyDescent="0.25">
      <c r="H52" s="28"/>
      <c r="I52" s="28"/>
      <c r="J52" s="28"/>
    </row>
    <row r="53" spans="8:10" x14ac:dyDescent="0.25">
      <c r="H53" s="28"/>
      <c r="I53" s="28"/>
      <c r="J53" s="28"/>
    </row>
    <row r="54" spans="8:10" x14ac:dyDescent="0.25">
      <c r="H54" s="28"/>
      <c r="I54" s="28"/>
      <c r="J54" s="28"/>
    </row>
    <row r="55" spans="8:10" x14ac:dyDescent="0.25">
      <c r="H55" s="28"/>
      <c r="I55" s="28"/>
      <c r="J55" s="28"/>
    </row>
    <row r="56" spans="8:10" x14ac:dyDescent="0.25">
      <c r="H56" s="28"/>
      <c r="I56" s="28"/>
      <c r="J56" s="28"/>
    </row>
    <row r="57" spans="8:10" x14ac:dyDescent="0.25">
      <c r="H57" s="28"/>
      <c r="I57" s="28"/>
      <c r="J57" s="28"/>
    </row>
    <row r="58" spans="8:10" x14ac:dyDescent="0.25">
      <c r="H58" s="28"/>
      <c r="I58" s="28"/>
      <c r="J58" s="28"/>
    </row>
    <row r="59" spans="8:10" x14ac:dyDescent="0.25">
      <c r="H59" s="28"/>
      <c r="I59" s="28"/>
      <c r="J59" s="28"/>
    </row>
    <row r="60" spans="8:10" x14ac:dyDescent="0.25">
      <c r="H60" s="28"/>
      <c r="I60" s="28"/>
      <c r="J60" s="28"/>
    </row>
    <row r="61" spans="8:10" x14ac:dyDescent="0.25">
      <c r="H61" s="28"/>
      <c r="I61" s="28"/>
      <c r="J61" s="28"/>
    </row>
    <row r="62" spans="8:10" x14ac:dyDescent="0.25">
      <c r="H62" s="28"/>
      <c r="I62" s="28"/>
      <c r="J62" s="28"/>
    </row>
    <row r="63" spans="8:10" x14ac:dyDescent="0.25">
      <c r="H63" s="28"/>
      <c r="I63" s="28"/>
      <c r="J63" s="28"/>
    </row>
    <row r="64" spans="8:10" x14ac:dyDescent="0.25">
      <c r="H64" s="28"/>
      <c r="I64" s="28"/>
      <c r="J64" s="28"/>
    </row>
    <row r="65" spans="8:10" x14ac:dyDescent="0.25">
      <c r="H65" s="28"/>
      <c r="I65" s="28"/>
      <c r="J65" s="28"/>
    </row>
    <row r="66" spans="8:10" x14ac:dyDescent="0.25">
      <c r="H66" s="28"/>
      <c r="I66" s="28"/>
      <c r="J66" s="28"/>
    </row>
    <row r="67" spans="8:10" x14ac:dyDescent="0.25">
      <c r="H67" s="28"/>
      <c r="I67" s="28"/>
      <c r="J67" s="28"/>
    </row>
    <row r="68" spans="8:10" x14ac:dyDescent="0.25">
      <c r="H68" s="28"/>
      <c r="I68" s="28"/>
      <c r="J68" s="28"/>
    </row>
    <row r="69" spans="8:10" x14ac:dyDescent="0.25">
      <c r="H69" s="28"/>
      <c r="I69" s="28"/>
      <c r="J69" s="28"/>
    </row>
    <row r="70" spans="8:10" x14ac:dyDescent="0.25">
      <c r="H70" s="28"/>
      <c r="I70" s="28"/>
      <c r="J70" s="28"/>
    </row>
    <row r="71" spans="8:10" x14ac:dyDescent="0.25">
      <c r="H71" s="28"/>
      <c r="I71" s="28"/>
      <c r="J71" s="28"/>
    </row>
    <row r="72" spans="8:10" x14ac:dyDescent="0.25">
      <c r="H72" s="28"/>
      <c r="I72" s="28"/>
      <c r="J72" s="28"/>
    </row>
    <row r="73" spans="8:10" x14ac:dyDescent="0.25">
      <c r="H73" s="28"/>
      <c r="I73" s="28"/>
      <c r="J73" s="28"/>
    </row>
    <row r="74" spans="8:10" x14ac:dyDescent="0.25">
      <c r="H74" s="28"/>
      <c r="I74" s="28"/>
      <c r="J74" s="28"/>
    </row>
    <row r="75" spans="8:10" x14ac:dyDescent="0.25">
      <c r="H75" s="28"/>
      <c r="I75" s="28"/>
      <c r="J75" s="28"/>
    </row>
    <row r="76" spans="8:10" x14ac:dyDescent="0.25">
      <c r="H76" s="28"/>
      <c r="I76" s="28"/>
      <c r="J76" s="28"/>
    </row>
    <row r="77" spans="8:10" x14ac:dyDescent="0.25">
      <c r="H77" s="28"/>
      <c r="I77" s="28"/>
      <c r="J77" s="28"/>
    </row>
    <row r="78" spans="8:10" x14ac:dyDescent="0.25">
      <c r="H78" s="28"/>
      <c r="I78" s="28"/>
      <c r="J78" s="28"/>
    </row>
    <row r="79" spans="8:10" x14ac:dyDescent="0.25">
      <c r="H79" s="28"/>
      <c r="I79" s="28"/>
      <c r="J79" s="28"/>
    </row>
    <row r="80" spans="8:10" x14ac:dyDescent="0.25">
      <c r="H80" s="28"/>
      <c r="I80" s="28"/>
      <c r="J80" s="28"/>
    </row>
    <row r="81" spans="8:10" x14ac:dyDescent="0.25">
      <c r="H81" s="28"/>
      <c r="I81" s="28"/>
      <c r="J81" s="28"/>
    </row>
    <row r="82" spans="8:10" x14ac:dyDescent="0.25">
      <c r="H82" s="28"/>
      <c r="I82" s="28"/>
      <c r="J82" s="28"/>
    </row>
    <row r="83" spans="8:10" x14ac:dyDescent="0.25">
      <c r="H83" s="28"/>
      <c r="I83" s="28"/>
      <c r="J83" s="28"/>
    </row>
    <row r="84" spans="8:10" x14ac:dyDescent="0.25">
      <c r="H84" s="28"/>
      <c r="I84" s="28"/>
      <c r="J84" s="28"/>
    </row>
    <row r="85" spans="8:10" x14ac:dyDescent="0.25">
      <c r="H85" s="28"/>
      <c r="I85" s="28"/>
      <c r="J85" s="28"/>
    </row>
    <row r="86" spans="8:10" x14ac:dyDescent="0.25">
      <c r="H86" s="28"/>
      <c r="I86" s="28"/>
      <c r="J86" s="28"/>
    </row>
    <row r="87" spans="8:10" x14ac:dyDescent="0.25">
      <c r="H87" s="28"/>
      <c r="I87" s="28"/>
      <c r="J87" s="28"/>
    </row>
    <row r="88" spans="8:10" x14ac:dyDescent="0.25">
      <c r="H88" s="28"/>
      <c r="I88" s="28"/>
      <c r="J88" s="28"/>
    </row>
    <row r="89" spans="8:10" x14ac:dyDescent="0.25">
      <c r="H89" s="28"/>
      <c r="I89" s="28"/>
      <c r="J89" s="28"/>
    </row>
    <row r="90" spans="8:10" x14ac:dyDescent="0.25">
      <c r="H90" s="28"/>
      <c r="I90" s="28"/>
      <c r="J90" s="28"/>
    </row>
    <row r="91" spans="8:10" x14ac:dyDescent="0.25">
      <c r="H91" s="28"/>
      <c r="I91" s="28"/>
      <c r="J91" s="28"/>
    </row>
    <row r="92" spans="8:10" x14ac:dyDescent="0.25">
      <c r="H92" s="28"/>
      <c r="I92" s="28"/>
      <c r="J92" s="28"/>
    </row>
    <row r="93" spans="8:10" x14ac:dyDescent="0.25">
      <c r="H93" s="28"/>
      <c r="I93" s="28"/>
      <c r="J93" s="28"/>
    </row>
    <row r="94" spans="8:10" x14ac:dyDescent="0.25">
      <c r="H94" s="28"/>
      <c r="I94" s="28"/>
      <c r="J94" s="28"/>
    </row>
    <row r="95" spans="8:10" x14ac:dyDescent="0.25">
      <c r="H95" s="28"/>
      <c r="I95" s="28"/>
      <c r="J95" s="28"/>
    </row>
    <row r="96" spans="8:10" x14ac:dyDescent="0.25">
      <c r="H96" s="28"/>
      <c r="I96" s="28"/>
      <c r="J96" s="28"/>
    </row>
    <row r="97" spans="8:10" x14ac:dyDescent="0.25">
      <c r="H97" s="28"/>
      <c r="I97" s="28"/>
      <c r="J97" s="28"/>
    </row>
    <row r="98" spans="8:10" x14ac:dyDescent="0.25">
      <c r="H98" s="28"/>
      <c r="I98" s="28"/>
      <c r="J98" s="28"/>
    </row>
    <row r="99" spans="8:10" x14ac:dyDescent="0.25">
      <c r="H99" s="28"/>
      <c r="I99" s="28"/>
      <c r="J99" s="28"/>
    </row>
    <row r="100" spans="8:10" x14ac:dyDescent="0.25">
      <c r="H100" s="28"/>
      <c r="I100" s="28"/>
      <c r="J100" s="28"/>
    </row>
    <row r="101" spans="8:10" x14ac:dyDescent="0.25">
      <c r="H101" s="28"/>
      <c r="I101" s="28"/>
      <c r="J101" s="28"/>
    </row>
    <row r="102" spans="8:10" x14ac:dyDescent="0.25">
      <c r="H102" s="28"/>
      <c r="I102" s="28"/>
      <c r="J102" s="28"/>
    </row>
    <row r="103" spans="8:10" x14ac:dyDescent="0.25">
      <c r="H103" s="28"/>
      <c r="I103" s="28"/>
      <c r="J103" s="28"/>
    </row>
    <row r="104" spans="8:10" x14ac:dyDescent="0.25">
      <c r="H104" s="28"/>
      <c r="I104" s="28"/>
      <c r="J104" s="28"/>
    </row>
    <row r="105" spans="8:10" x14ac:dyDescent="0.25">
      <c r="H105" s="28"/>
      <c r="I105" s="28"/>
      <c r="J105" s="28"/>
    </row>
    <row r="106" spans="8:10" x14ac:dyDescent="0.25">
      <c r="H106" s="28"/>
      <c r="I106" s="28"/>
      <c r="J106" s="28"/>
    </row>
    <row r="107" spans="8:10" x14ac:dyDescent="0.25">
      <c r="H107" s="28"/>
      <c r="I107" s="28"/>
      <c r="J107" s="28"/>
    </row>
    <row r="108" spans="8:10" x14ac:dyDescent="0.25">
      <c r="H108" s="28"/>
      <c r="I108" s="28"/>
      <c r="J108" s="28"/>
    </row>
    <row r="109" spans="8:10" x14ac:dyDescent="0.25">
      <c r="H109" s="28"/>
      <c r="I109" s="28"/>
      <c r="J109" s="28"/>
    </row>
    <row r="110" spans="8:10" x14ac:dyDescent="0.25">
      <c r="H110" s="28"/>
      <c r="I110" s="28"/>
      <c r="J110" s="28"/>
    </row>
    <row r="111" spans="8:10" x14ac:dyDescent="0.25">
      <c r="H111" s="28"/>
      <c r="I111" s="28"/>
      <c r="J111" s="28"/>
    </row>
    <row r="112" spans="8:10" x14ac:dyDescent="0.25">
      <c r="H112" s="28"/>
      <c r="I112" s="28"/>
      <c r="J112" s="28"/>
    </row>
    <row r="113" spans="8:10" x14ac:dyDescent="0.25">
      <c r="H113" s="28"/>
      <c r="I113" s="28"/>
      <c r="J113" s="28"/>
    </row>
    <row r="114" spans="8:10" x14ac:dyDescent="0.25">
      <c r="H114" s="28"/>
      <c r="I114" s="28"/>
      <c r="J114" s="28"/>
    </row>
    <row r="115" spans="8:10" x14ac:dyDescent="0.25">
      <c r="H115" s="28"/>
      <c r="I115" s="28"/>
      <c r="J115" s="28"/>
    </row>
    <row r="116" spans="8:10" x14ac:dyDescent="0.25">
      <c r="H116" s="28"/>
      <c r="I116" s="28"/>
      <c r="J116" s="28"/>
    </row>
    <row r="117" spans="8:10" x14ac:dyDescent="0.25">
      <c r="H117" s="28"/>
      <c r="I117" s="28"/>
      <c r="J117" s="28"/>
    </row>
    <row r="118" spans="8:10" x14ac:dyDescent="0.25">
      <c r="H118" s="28"/>
      <c r="I118" s="28"/>
      <c r="J118" s="28"/>
    </row>
    <row r="119" spans="8:10" x14ac:dyDescent="0.25">
      <c r="H119" s="28"/>
      <c r="I119" s="28"/>
      <c r="J119" s="28"/>
    </row>
    <row r="120" spans="8:10" x14ac:dyDescent="0.25">
      <c r="H120" s="28"/>
      <c r="I120" s="28"/>
      <c r="J120" s="28"/>
    </row>
    <row r="121" spans="8:10" x14ac:dyDescent="0.25">
      <c r="H121" s="28"/>
      <c r="I121" s="28"/>
      <c r="J121" s="28"/>
    </row>
    <row r="122" spans="8:10" x14ac:dyDescent="0.25">
      <c r="H122" s="28"/>
      <c r="I122" s="28"/>
      <c r="J122" s="28"/>
    </row>
    <row r="123" spans="8:10" x14ac:dyDescent="0.25">
      <c r="H123" s="28"/>
      <c r="I123" s="28"/>
      <c r="J123" s="28"/>
    </row>
    <row r="124" spans="8:10" x14ac:dyDescent="0.25">
      <c r="H124" s="28"/>
      <c r="I124" s="28"/>
      <c r="J124" s="28"/>
    </row>
    <row r="125" spans="8:10" x14ac:dyDescent="0.25">
      <c r="H125" s="28"/>
      <c r="I125" s="28"/>
      <c r="J125" s="28"/>
    </row>
    <row r="126" spans="8:10" x14ac:dyDescent="0.25">
      <c r="H126" s="28"/>
      <c r="I126" s="28"/>
      <c r="J126" s="28"/>
    </row>
    <row r="127" spans="8:10" x14ac:dyDescent="0.25">
      <c r="H127" s="28"/>
      <c r="I127" s="28"/>
      <c r="J127" s="28"/>
    </row>
    <row r="128" spans="8:10" x14ac:dyDescent="0.25">
      <c r="H128" s="28"/>
      <c r="I128" s="28"/>
      <c r="J128" s="28"/>
    </row>
    <row r="129" spans="8:10" x14ac:dyDescent="0.25">
      <c r="H129" s="28"/>
      <c r="I129" s="28"/>
      <c r="J129" s="28"/>
    </row>
    <row r="130" spans="8:10" x14ac:dyDescent="0.25">
      <c r="H130" s="28"/>
      <c r="I130" s="28"/>
      <c r="J130" s="28"/>
    </row>
    <row r="131" spans="8:10" x14ac:dyDescent="0.25">
      <c r="H131" s="28"/>
      <c r="I131" s="28"/>
      <c r="J131" s="28"/>
    </row>
    <row r="132" spans="8:10" x14ac:dyDescent="0.25">
      <c r="H132" s="28"/>
      <c r="I132" s="28"/>
      <c r="J132" s="28"/>
    </row>
    <row r="133" spans="8:10" x14ac:dyDescent="0.25">
      <c r="H133" s="28"/>
      <c r="I133" s="28"/>
      <c r="J133" s="28"/>
    </row>
    <row r="134" spans="8:10" x14ac:dyDescent="0.25">
      <c r="H134" s="28"/>
      <c r="I134" s="28"/>
      <c r="J134" s="28"/>
    </row>
    <row r="135" spans="8:10" x14ac:dyDescent="0.25">
      <c r="H135" s="28"/>
      <c r="I135" s="28"/>
      <c r="J135" s="28"/>
    </row>
    <row r="136" spans="8:10" x14ac:dyDescent="0.25">
      <c r="H136" s="28"/>
      <c r="I136" s="28"/>
      <c r="J136" s="28"/>
    </row>
    <row r="137" spans="8:10" x14ac:dyDescent="0.25">
      <c r="H137" s="28"/>
      <c r="I137" s="28"/>
      <c r="J137" s="28"/>
    </row>
    <row r="138" spans="8:10" x14ac:dyDescent="0.25">
      <c r="H138" s="28"/>
      <c r="I138" s="28"/>
      <c r="J138" s="28"/>
    </row>
    <row r="139" spans="8:10" x14ac:dyDescent="0.25">
      <c r="H139" s="28"/>
      <c r="I139" s="28"/>
      <c r="J139" s="28"/>
    </row>
    <row r="140" spans="8:10" x14ac:dyDescent="0.25">
      <c r="H140" s="28"/>
      <c r="I140" s="28"/>
      <c r="J140" s="28"/>
    </row>
    <row r="141" spans="8:10" x14ac:dyDescent="0.25">
      <c r="H141" s="28"/>
      <c r="I141" s="28"/>
      <c r="J141" s="28"/>
    </row>
    <row r="142" spans="8:10" x14ac:dyDescent="0.25">
      <c r="H142" s="28"/>
      <c r="I142" s="28"/>
      <c r="J142" s="28"/>
    </row>
    <row r="143" spans="8:10" x14ac:dyDescent="0.25">
      <c r="H143" s="28"/>
      <c r="I143" s="28"/>
      <c r="J143" s="28"/>
    </row>
    <row r="144" spans="8:10" x14ac:dyDescent="0.25">
      <c r="H144" s="28"/>
      <c r="I144" s="28"/>
      <c r="J144" s="28"/>
    </row>
    <row r="145" spans="8:10" x14ac:dyDescent="0.25">
      <c r="H145" s="28"/>
      <c r="I145" s="28"/>
      <c r="J145" s="28"/>
    </row>
    <row r="146" spans="8:10" x14ac:dyDescent="0.25">
      <c r="H146" s="28"/>
      <c r="I146" s="28"/>
      <c r="J146" s="28"/>
    </row>
    <row r="147" spans="8:10" x14ac:dyDescent="0.25">
      <c r="H147" s="28"/>
      <c r="I147" s="28"/>
      <c r="J147" s="28"/>
    </row>
    <row r="148" spans="8:10" x14ac:dyDescent="0.25">
      <c r="H148" s="28"/>
      <c r="I148" s="28"/>
      <c r="J148" s="28"/>
    </row>
    <row r="149" spans="8:10" x14ac:dyDescent="0.25">
      <c r="H149" s="28"/>
      <c r="I149" s="28"/>
      <c r="J149" s="28"/>
    </row>
    <row r="150" spans="8:10" x14ac:dyDescent="0.25">
      <c r="H150" s="28"/>
      <c r="I150" s="28"/>
      <c r="J150" s="28"/>
    </row>
    <row r="151" spans="8:10" x14ac:dyDescent="0.25">
      <c r="H151" s="28"/>
      <c r="I151" s="28"/>
      <c r="J151" s="28"/>
    </row>
    <row r="152" spans="8:10" x14ac:dyDescent="0.25">
      <c r="H152" s="28"/>
      <c r="I152" s="28"/>
      <c r="J152" s="28"/>
    </row>
    <row r="153" spans="8:10" x14ac:dyDescent="0.25">
      <c r="H153" s="28"/>
      <c r="I153" s="28"/>
      <c r="J153" s="28"/>
    </row>
    <row r="154" spans="8:10" x14ac:dyDescent="0.25">
      <c r="H154" s="28"/>
      <c r="I154" s="28"/>
      <c r="J154" s="28"/>
    </row>
    <row r="155" spans="8:10" x14ac:dyDescent="0.25">
      <c r="H155" s="28"/>
      <c r="I155" s="28"/>
      <c r="J155" s="28"/>
    </row>
    <row r="156" spans="8:10" x14ac:dyDescent="0.25">
      <c r="H156" s="28"/>
      <c r="I156" s="28"/>
      <c r="J156" s="28"/>
    </row>
    <row r="157" spans="8:10" x14ac:dyDescent="0.25">
      <c r="H157" s="28"/>
      <c r="I157" s="28"/>
      <c r="J157" s="28"/>
    </row>
    <row r="158" spans="8:10" x14ac:dyDescent="0.25">
      <c r="H158" s="28"/>
      <c r="I158" s="28"/>
      <c r="J158" s="28"/>
    </row>
    <row r="159" spans="8:10" x14ac:dyDescent="0.25">
      <c r="H159" s="28"/>
      <c r="I159" s="28"/>
      <c r="J159" s="28"/>
    </row>
    <row r="160" spans="8:10" x14ac:dyDescent="0.25">
      <c r="H160" s="28"/>
      <c r="I160" s="28"/>
      <c r="J160" s="28"/>
    </row>
    <row r="161" spans="8:10" x14ac:dyDescent="0.25">
      <c r="H161" s="28"/>
      <c r="I161" s="28"/>
      <c r="J161" s="28"/>
    </row>
    <row r="162" spans="8:10" x14ac:dyDescent="0.25">
      <c r="H162" s="28"/>
      <c r="I162" s="28"/>
      <c r="J162" s="28"/>
    </row>
    <row r="163" spans="8:10" x14ac:dyDescent="0.25">
      <c r="H163" s="28"/>
      <c r="I163" s="28"/>
      <c r="J163" s="28"/>
    </row>
    <row r="164" spans="8:10" x14ac:dyDescent="0.25">
      <c r="H164" s="28"/>
      <c r="I164" s="28"/>
      <c r="J164" s="28"/>
    </row>
    <row r="165" spans="8:10" x14ac:dyDescent="0.25">
      <c r="H165" s="28"/>
      <c r="I165" s="28"/>
      <c r="J165" s="28"/>
    </row>
    <row r="166" spans="8:10" x14ac:dyDescent="0.25">
      <c r="H166" s="28"/>
      <c r="I166" s="28"/>
      <c r="J166" s="28"/>
    </row>
    <row r="167" spans="8:10" x14ac:dyDescent="0.25">
      <c r="H167" s="28"/>
      <c r="I167" s="28"/>
      <c r="J167" s="28"/>
    </row>
    <row r="168" spans="8:10" x14ac:dyDescent="0.25">
      <c r="H168" s="28"/>
      <c r="I168" s="28"/>
      <c r="J168" s="28"/>
    </row>
    <row r="169" spans="8:10" x14ac:dyDescent="0.25">
      <c r="H169" s="28"/>
      <c r="I169" s="28"/>
      <c r="J169" s="28"/>
    </row>
    <row r="170" spans="8:10" x14ac:dyDescent="0.25">
      <c r="H170" s="28"/>
      <c r="I170" s="28"/>
      <c r="J170" s="28"/>
    </row>
    <row r="171" spans="8:10" x14ac:dyDescent="0.25">
      <c r="H171" s="28"/>
      <c r="I171" s="28"/>
      <c r="J171" s="28"/>
    </row>
    <row r="172" spans="8:10" x14ac:dyDescent="0.25">
      <c r="H172" s="28"/>
      <c r="I172" s="28"/>
      <c r="J172" s="28"/>
    </row>
    <row r="173" spans="8:10" x14ac:dyDescent="0.25">
      <c r="H173" s="28"/>
      <c r="I173" s="28"/>
      <c r="J173" s="28"/>
    </row>
    <row r="174" spans="8:10" x14ac:dyDescent="0.25">
      <c r="H174" s="28"/>
      <c r="I174" s="28"/>
      <c r="J174" s="28"/>
    </row>
    <row r="175" spans="8:10" x14ac:dyDescent="0.25">
      <c r="H175" s="28"/>
      <c r="I175" s="28"/>
      <c r="J175" s="28"/>
    </row>
    <row r="176" spans="8:10" x14ac:dyDescent="0.25">
      <c r="H176" s="28"/>
      <c r="I176" s="28"/>
      <c r="J176" s="28"/>
    </row>
    <row r="177" spans="8:10" x14ac:dyDescent="0.25">
      <c r="H177" s="28"/>
      <c r="I177" s="28"/>
      <c r="J177" s="28"/>
    </row>
    <row r="178" spans="8:10" x14ac:dyDescent="0.25">
      <c r="H178" s="28"/>
      <c r="I178" s="28"/>
      <c r="J178" s="28"/>
    </row>
    <row r="179" spans="8:10" x14ac:dyDescent="0.25">
      <c r="H179" s="28"/>
      <c r="I179" s="28"/>
      <c r="J179" s="28"/>
    </row>
    <row r="180" spans="8:10" x14ac:dyDescent="0.25">
      <c r="H180" s="28"/>
      <c r="I180" s="28"/>
      <c r="J180" s="28"/>
    </row>
    <row r="181" spans="8:10" x14ac:dyDescent="0.25">
      <c r="H181" s="28"/>
      <c r="I181" s="28"/>
      <c r="J181" s="28"/>
    </row>
    <row r="182" spans="8:10" x14ac:dyDescent="0.25">
      <c r="H182" s="28"/>
      <c r="I182" s="28"/>
      <c r="J182" s="28"/>
    </row>
    <row r="183" spans="8:10" x14ac:dyDescent="0.25">
      <c r="H183" s="28"/>
      <c r="I183" s="28"/>
      <c r="J183" s="28"/>
    </row>
    <row r="184" spans="8:10" x14ac:dyDescent="0.25">
      <c r="H184" s="28"/>
      <c r="I184" s="28"/>
      <c r="J184" s="28"/>
    </row>
    <row r="185" spans="8:10" x14ac:dyDescent="0.25">
      <c r="H185" s="28"/>
      <c r="I185" s="28"/>
      <c r="J185" s="28"/>
    </row>
    <row r="186" spans="8:10" x14ac:dyDescent="0.25">
      <c r="H186" s="28"/>
      <c r="I186" s="28"/>
      <c r="J186" s="28"/>
    </row>
    <row r="187" spans="8:10" x14ac:dyDescent="0.25">
      <c r="H187" s="28"/>
      <c r="I187" s="28"/>
      <c r="J187" s="28"/>
    </row>
    <row r="188" spans="8:10" x14ac:dyDescent="0.25">
      <c r="H188" s="28"/>
      <c r="I188" s="28"/>
      <c r="J188" s="28"/>
    </row>
    <row r="189" spans="8:10" x14ac:dyDescent="0.25">
      <c r="H189" s="28"/>
      <c r="I189" s="28"/>
      <c r="J189" s="28"/>
    </row>
    <row r="190" spans="8:10" x14ac:dyDescent="0.25">
      <c r="H190" s="28"/>
      <c r="I190" s="28"/>
      <c r="J190" s="28"/>
    </row>
    <row r="191" spans="8:10" x14ac:dyDescent="0.25">
      <c r="H191" s="28"/>
      <c r="I191" s="28"/>
      <c r="J191" s="28"/>
    </row>
    <row r="192" spans="8:10" x14ac:dyDescent="0.25">
      <c r="H192" s="28"/>
      <c r="I192" s="28"/>
      <c r="J192" s="28"/>
    </row>
    <row r="193" spans="8:10" x14ac:dyDescent="0.25">
      <c r="H193" s="28"/>
      <c r="I193" s="28"/>
      <c r="J193" s="28"/>
    </row>
    <row r="194" spans="8:10" x14ac:dyDescent="0.25">
      <c r="H194" s="28"/>
      <c r="I194" s="28"/>
      <c r="J194" s="28"/>
    </row>
    <row r="195" spans="8:10" x14ac:dyDescent="0.25">
      <c r="H195" s="28"/>
      <c r="I195" s="28"/>
      <c r="J195" s="28"/>
    </row>
    <row r="196" spans="8:10" x14ac:dyDescent="0.25">
      <c r="H196" s="28"/>
      <c r="I196" s="28"/>
      <c r="J196" s="28"/>
    </row>
    <row r="197" spans="8:10" x14ac:dyDescent="0.25">
      <c r="H197" s="28"/>
      <c r="I197" s="28"/>
      <c r="J197" s="28"/>
    </row>
    <row r="198" spans="8:10" x14ac:dyDescent="0.25">
      <c r="H198" s="28"/>
      <c r="I198" s="28"/>
      <c r="J198" s="28"/>
    </row>
    <row r="199" spans="8:10" x14ac:dyDescent="0.25">
      <c r="H199" s="28"/>
      <c r="I199" s="28"/>
      <c r="J199" s="28"/>
    </row>
    <row r="200" spans="8:10" x14ac:dyDescent="0.25">
      <c r="H200" s="28"/>
      <c r="I200" s="28"/>
      <c r="J200" s="28"/>
    </row>
    <row r="201" spans="8:10" x14ac:dyDescent="0.25">
      <c r="H201" s="28"/>
      <c r="I201" s="28"/>
      <c r="J201" s="28"/>
    </row>
    <row r="202" spans="8:10" x14ac:dyDescent="0.25">
      <c r="H202" s="28"/>
      <c r="I202" s="28"/>
      <c r="J202" s="28"/>
    </row>
    <row r="203" spans="8:10" x14ac:dyDescent="0.25">
      <c r="H203" s="28"/>
      <c r="I203" s="28"/>
      <c r="J203" s="28"/>
    </row>
    <row r="204" spans="8:10" x14ac:dyDescent="0.25">
      <c r="H204" s="28"/>
      <c r="I204" s="28"/>
      <c r="J204" s="28"/>
    </row>
    <row r="205" spans="8:10" x14ac:dyDescent="0.25">
      <c r="H205" s="28"/>
      <c r="I205" s="28"/>
      <c r="J205" s="28"/>
    </row>
    <row r="206" spans="8:10" x14ac:dyDescent="0.25">
      <c r="H206" s="28"/>
      <c r="I206" s="28"/>
      <c r="J206" s="28"/>
    </row>
    <row r="207" spans="8:10" x14ac:dyDescent="0.25">
      <c r="H207" s="28"/>
      <c r="I207" s="28"/>
      <c r="J207" s="28"/>
    </row>
    <row r="208" spans="8:10" x14ac:dyDescent="0.25">
      <c r="H208" s="28"/>
      <c r="I208" s="28"/>
      <c r="J208" s="28"/>
    </row>
    <row r="209" spans="8:10" x14ac:dyDescent="0.25">
      <c r="H209" s="28"/>
      <c r="I209" s="28"/>
      <c r="J209" s="28"/>
    </row>
    <row r="210" spans="8:10" x14ac:dyDescent="0.25">
      <c r="H210" s="28"/>
      <c r="I210" s="28"/>
      <c r="J210" s="28"/>
    </row>
    <row r="211" spans="8:10" x14ac:dyDescent="0.25">
      <c r="H211" s="28"/>
      <c r="I211" s="28"/>
      <c r="J211" s="28"/>
    </row>
    <row r="212" spans="8:10" x14ac:dyDescent="0.25">
      <c r="H212" s="28"/>
      <c r="I212" s="28"/>
      <c r="J212" s="28"/>
    </row>
    <row r="213" spans="8:10" x14ac:dyDescent="0.25">
      <c r="H213" s="28"/>
      <c r="I213" s="28"/>
      <c r="J213" s="28"/>
    </row>
    <row r="214" spans="8:10" x14ac:dyDescent="0.25">
      <c r="H214" s="28"/>
      <c r="I214" s="28"/>
      <c r="J214" s="28"/>
    </row>
    <row r="215" spans="8:10" x14ac:dyDescent="0.25">
      <c r="H215" s="28"/>
      <c r="I215" s="28"/>
      <c r="J215" s="28"/>
    </row>
    <row r="216" spans="8:10" x14ac:dyDescent="0.25">
      <c r="H216" s="28"/>
      <c r="I216" s="28"/>
      <c r="J216" s="28"/>
    </row>
    <row r="217" spans="8:10" x14ac:dyDescent="0.25">
      <c r="H217" s="28"/>
      <c r="I217" s="28"/>
      <c r="J217" s="28"/>
    </row>
    <row r="218" spans="8:10" x14ac:dyDescent="0.25">
      <c r="H218" s="28"/>
      <c r="I218" s="28"/>
      <c r="J218" s="28"/>
    </row>
    <row r="219" spans="8:10" x14ac:dyDescent="0.25">
      <c r="H219" s="28"/>
      <c r="I219" s="28"/>
      <c r="J219" s="28"/>
    </row>
    <row r="220" spans="8:10" x14ac:dyDescent="0.25">
      <c r="H220" s="28"/>
      <c r="I220" s="28"/>
      <c r="J220" s="28"/>
    </row>
    <row r="221" spans="8:10" x14ac:dyDescent="0.25">
      <c r="H221" s="28"/>
      <c r="I221" s="28"/>
      <c r="J221" s="28"/>
    </row>
    <row r="222" spans="8:10" x14ac:dyDescent="0.25">
      <c r="H222" s="28"/>
      <c r="I222" s="28"/>
      <c r="J222" s="28"/>
    </row>
    <row r="223" spans="8:10" x14ac:dyDescent="0.25">
      <c r="H223" s="28"/>
      <c r="I223" s="28"/>
      <c r="J223" s="28"/>
    </row>
    <row r="224" spans="8:10" x14ac:dyDescent="0.25">
      <c r="H224" s="28"/>
      <c r="I224" s="28"/>
      <c r="J224" s="28"/>
    </row>
    <row r="225" spans="8:10" x14ac:dyDescent="0.25">
      <c r="H225" s="28"/>
      <c r="I225" s="28"/>
      <c r="J225" s="28"/>
    </row>
    <row r="226" spans="8:10" x14ac:dyDescent="0.25">
      <c r="H226" s="28"/>
      <c r="I226" s="28"/>
      <c r="J226" s="28"/>
    </row>
    <row r="227" spans="8:10" x14ac:dyDescent="0.25">
      <c r="H227" s="28"/>
      <c r="I227" s="28"/>
      <c r="J227" s="28"/>
    </row>
    <row r="228" spans="8:10" x14ac:dyDescent="0.25">
      <c r="H228" s="28"/>
      <c r="I228" s="28"/>
      <c r="J228" s="28"/>
    </row>
    <row r="229" spans="8:10" x14ac:dyDescent="0.25">
      <c r="H229" s="28"/>
      <c r="I229" s="28"/>
      <c r="J229" s="28"/>
    </row>
    <row r="230" spans="8:10" x14ac:dyDescent="0.25">
      <c r="H230" s="28"/>
      <c r="I230" s="28"/>
      <c r="J230" s="28"/>
    </row>
    <row r="231" spans="8:10" x14ac:dyDescent="0.25">
      <c r="H231" s="28"/>
      <c r="I231" s="28"/>
      <c r="J231" s="28"/>
    </row>
    <row r="232" spans="8:10" x14ac:dyDescent="0.25">
      <c r="H232" s="28"/>
      <c r="I232" s="28"/>
      <c r="J232" s="28"/>
    </row>
    <row r="233" spans="8:10" x14ac:dyDescent="0.25">
      <c r="H233" s="28"/>
      <c r="I233" s="28"/>
      <c r="J233" s="28"/>
    </row>
    <row r="234" spans="8:10" x14ac:dyDescent="0.25">
      <c r="H234" s="28"/>
      <c r="I234" s="28"/>
      <c r="J234" s="28"/>
    </row>
    <row r="235" spans="8:10" x14ac:dyDescent="0.25">
      <c r="H235" s="28"/>
      <c r="I235" s="28"/>
      <c r="J235" s="28"/>
    </row>
    <row r="236" spans="8:10" x14ac:dyDescent="0.25">
      <c r="H236" s="28"/>
      <c r="I236" s="28"/>
      <c r="J236" s="28"/>
    </row>
    <row r="237" spans="8:10" x14ac:dyDescent="0.25">
      <c r="H237" s="28"/>
      <c r="I237" s="28"/>
      <c r="J237" s="28"/>
    </row>
    <row r="238" spans="8:10" x14ac:dyDescent="0.25">
      <c r="H238" s="28"/>
      <c r="I238" s="28"/>
      <c r="J238" s="28"/>
    </row>
    <row r="239" spans="8:10" x14ac:dyDescent="0.25">
      <c r="H239" s="28"/>
      <c r="I239" s="28"/>
      <c r="J239" s="28"/>
    </row>
    <row r="240" spans="8:10" x14ac:dyDescent="0.25">
      <c r="H240" s="28"/>
      <c r="I240" s="28"/>
      <c r="J240" s="28"/>
    </row>
    <row r="241" spans="8:10" x14ac:dyDescent="0.25">
      <c r="H241" s="28"/>
      <c r="I241" s="28"/>
      <c r="J241" s="28"/>
    </row>
    <row r="242" spans="8:10" x14ac:dyDescent="0.25">
      <c r="H242" s="28"/>
      <c r="I242" s="28"/>
      <c r="J242" s="28"/>
    </row>
    <row r="243" spans="8:10" x14ac:dyDescent="0.25">
      <c r="H243" s="28"/>
      <c r="I243" s="28"/>
      <c r="J243" s="28"/>
    </row>
    <row r="244" spans="8:10" x14ac:dyDescent="0.25">
      <c r="H244" s="28"/>
      <c r="I244" s="28"/>
      <c r="J244" s="28"/>
    </row>
    <row r="245" spans="8:10" x14ac:dyDescent="0.25">
      <c r="H245" s="28"/>
      <c r="I245" s="28"/>
      <c r="J245" s="28"/>
    </row>
    <row r="246" spans="8:10" x14ac:dyDescent="0.25">
      <c r="H246" s="28"/>
      <c r="I246" s="28"/>
      <c r="J246" s="28"/>
    </row>
    <row r="247" spans="8:10" x14ac:dyDescent="0.25">
      <c r="H247" s="28"/>
      <c r="I247" s="28"/>
      <c r="J247" s="28"/>
    </row>
    <row r="248" spans="8:10" x14ac:dyDescent="0.25">
      <c r="H248" s="28"/>
      <c r="I248" s="28"/>
      <c r="J248" s="28"/>
    </row>
    <row r="249" spans="8:10" x14ac:dyDescent="0.25">
      <c r="H249" s="28"/>
      <c r="I249" s="28"/>
      <c r="J249" s="28"/>
    </row>
    <row r="250" spans="8:10" x14ac:dyDescent="0.25">
      <c r="H250" s="28"/>
      <c r="I250" s="28"/>
      <c r="J250" s="28"/>
    </row>
    <row r="251" spans="8:10" x14ac:dyDescent="0.25">
      <c r="H251" s="28"/>
      <c r="I251" s="28"/>
      <c r="J251" s="28"/>
    </row>
    <row r="252" spans="8:10" x14ac:dyDescent="0.25">
      <c r="H252" s="28"/>
      <c r="I252" s="28"/>
      <c r="J252" s="28"/>
    </row>
    <row r="253" spans="8:10" x14ac:dyDescent="0.25">
      <c r="H253" s="28"/>
      <c r="I253" s="28"/>
      <c r="J253" s="28"/>
    </row>
    <row r="254" spans="8:10" x14ac:dyDescent="0.25">
      <c r="H254" s="28"/>
      <c r="I254" s="28"/>
      <c r="J254" s="28"/>
    </row>
    <row r="255" spans="8:10" x14ac:dyDescent="0.25">
      <c r="H255" s="28"/>
      <c r="I255" s="28"/>
      <c r="J255" s="28"/>
    </row>
    <row r="256" spans="8:10" x14ac:dyDescent="0.25">
      <c r="H256" s="28"/>
      <c r="I256" s="28"/>
      <c r="J256" s="28"/>
    </row>
    <row r="257" spans="8:10" x14ac:dyDescent="0.25">
      <c r="H257" s="28"/>
      <c r="I257" s="28"/>
      <c r="J257" s="28"/>
    </row>
    <row r="258" spans="8:10" x14ac:dyDescent="0.25">
      <c r="H258" s="28"/>
      <c r="I258" s="28"/>
      <c r="J258" s="28"/>
    </row>
    <row r="259" spans="8:10" x14ac:dyDescent="0.25">
      <c r="H259" s="28"/>
      <c r="I259" s="28"/>
      <c r="J259" s="28"/>
    </row>
    <row r="260" spans="8:10" x14ac:dyDescent="0.25">
      <c r="H260" s="28"/>
      <c r="I260" s="28"/>
      <c r="J260" s="28"/>
    </row>
    <row r="261" spans="8:10" x14ac:dyDescent="0.25">
      <c r="H261" s="28"/>
      <c r="I261" s="28"/>
      <c r="J261" s="28"/>
    </row>
    <row r="262" spans="8:10" x14ac:dyDescent="0.25">
      <c r="H262" s="28"/>
      <c r="I262" s="28"/>
      <c r="J262" s="28"/>
    </row>
    <row r="263" spans="8:10" x14ac:dyDescent="0.25">
      <c r="H263" s="28"/>
      <c r="I263" s="28"/>
      <c r="J263" s="28"/>
    </row>
    <row r="264" spans="8:10" x14ac:dyDescent="0.25">
      <c r="H264" s="28"/>
      <c r="I264" s="28"/>
      <c r="J264" s="28"/>
    </row>
    <row r="265" spans="8:10" x14ac:dyDescent="0.25">
      <c r="H265" s="28"/>
      <c r="I265" s="28"/>
      <c r="J265" s="28"/>
    </row>
    <row r="266" spans="8:10" x14ac:dyDescent="0.25">
      <c r="H266" s="28"/>
      <c r="I266" s="28"/>
      <c r="J266" s="28"/>
    </row>
    <row r="267" spans="8:10" x14ac:dyDescent="0.25">
      <c r="H267" s="28"/>
      <c r="I267" s="28"/>
      <c r="J267" s="28"/>
    </row>
    <row r="268" spans="8:10" x14ac:dyDescent="0.25">
      <c r="H268" s="28"/>
      <c r="I268" s="28"/>
      <c r="J268" s="28"/>
    </row>
    <row r="269" spans="8:10" x14ac:dyDescent="0.25">
      <c r="H269" s="28"/>
      <c r="I269" s="28"/>
      <c r="J269" s="28"/>
    </row>
    <row r="270" spans="8:10" x14ac:dyDescent="0.25">
      <c r="H270" s="28"/>
      <c r="I270" s="28"/>
      <c r="J270" s="28"/>
    </row>
    <row r="271" spans="8:10" x14ac:dyDescent="0.25">
      <c r="H271" s="28"/>
      <c r="I271" s="28"/>
      <c r="J271" s="28"/>
    </row>
    <row r="272" spans="8:10" x14ac:dyDescent="0.25">
      <c r="H272" s="28"/>
      <c r="I272" s="28"/>
      <c r="J272" s="28"/>
    </row>
    <row r="273" spans="8:10" x14ac:dyDescent="0.25">
      <c r="H273" s="28"/>
      <c r="I273" s="28"/>
      <c r="J273" s="28"/>
    </row>
    <row r="274" spans="8:10" x14ac:dyDescent="0.25">
      <c r="H274" s="28"/>
      <c r="I274" s="28"/>
      <c r="J274" s="28"/>
    </row>
    <row r="275" spans="8:10" x14ac:dyDescent="0.25">
      <c r="H275" s="28"/>
      <c r="I275" s="28"/>
      <c r="J275" s="28"/>
    </row>
    <row r="276" spans="8:10" x14ac:dyDescent="0.25">
      <c r="H276" s="28"/>
      <c r="I276" s="28"/>
      <c r="J276" s="28"/>
    </row>
    <row r="277" spans="8:10" x14ac:dyDescent="0.25">
      <c r="H277" s="28"/>
      <c r="I277" s="28"/>
      <c r="J277" s="28"/>
    </row>
    <row r="278" spans="8:10" x14ac:dyDescent="0.25">
      <c r="H278" s="28"/>
      <c r="I278" s="28"/>
      <c r="J278" s="28"/>
    </row>
    <row r="279" spans="8:10" x14ac:dyDescent="0.25">
      <c r="H279" s="28"/>
      <c r="I279" s="28"/>
      <c r="J279" s="28"/>
    </row>
    <row r="280" spans="8:10" x14ac:dyDescent="0.25">
      <c r="H280" s="28"/>
      <c r="I280" s="28"/>
      <c r="J280" s="28"/>
    </row>
    <row r="281" spans="8:10" x14ac:dyDescent="0.25">
      <c r="H281" s="28"/>
      <c r="I281" s="28"/>
      <c r="J281" s="28"/>
    </row>
    <row r="282" spans="8:10" x14ac:dyDescent="0.25">
      <c r="H282" s="28"/>
      <c r="I282" s="28"/>
      <c r="J282" s="28"/>
    </row>
    <row r="283" spans="8:10" x14ac:dyDescent="0.25">
      <c r="H283" s="28"/>
      <c r="I283" s="28"/>
      <c r="J283" s="28"/>
    </row>
    <row r="284" spans="8:10" x14ac:dyDescent="0.25">
      <c r="H284" s="28"/>
      <c r="I284" s="28"/>
      <c r="J284" s="28"/>
    </row>
    <row r="285" spans="8:10" x14ac:dyDescent="0.25">
      <c r="H285" s="28"/>
      <c r="I285" s="28"/>
      <c r="J285" s="28"/>
    </row>
    <row r="286" spans="8:10" x14ac:dyDescent="0.25">
      <c r="H286" s="28"/>
      <c r="I286" s="28"/>
      <c r="J286" s="28"/>
    </row>
    <row r="287" spans="8:10" x14ac:dyDescent="0.25">
      <c r="H287" s="28"/>
      <c r="I287" s="28"/>
      <c r="J287" s="28"/>
    </row>
    <row r="288" spans="8:10" x14ac:dyDescent="0.25">
      <c r="H288" s="28"/>
      <c r="I288" s="28"/>
      <c r="J288" s="28"/>
    </row>
    <row r="289" spans="8:10" x14ac:dyDescent="0.25">
      <c r="H289" s="28"/>
      <c r="I289" s="28"/>
      <c r="J289" s="28"/>
    </row>
    <row r="290" spans="8:10" x14ac:dyDescent="0.25">
      <c r="H290" s="28"/>
      <c r="I290" s="28"/>
      <c r="J290" s="28"/>
    </row>
    <row r="291" spans="8:10" x14ac:dyDescent="0.25">
      <c r="H291" s="28"/>
      <c r="I291" s="28"/>
      <c r="J291" s="28"/>
    </row>
    <row r="292" spans="8:10" x14ac:dyDescent="0.25">
      <c r="H292" s="28"/>
      <c r="I292" s="28"/>
      <c r="J292" s="28"/>
    </row>
    <row r="293" spans="8:10" x14ac:dyDescent="0.25">
      <c r="H293" s="28"/>
      <c r="I293" s="28"/>
      <c r="J293" s="28"/>
    </row>
    <row r="294" spans="8:10" x14ac:dyDescent="0.25">
      <c r="H294" s="28"/>
      <c r="I294" s="28"/>
      <c r="J294" s="28"/>
    </row>
    <row r="295" spans="8:10" x14ac:dyDescent="0.25">
      <c r="H295" s="28"/>
      <c r="I295" s="28"/>
      <c r="J295" s="28"/>
    </row>
    <row r="296" spans="8:10" x14ac:dyDescent="0.25">
      <c r="H296" s="28"/>
      <c r="I296" s="28"/>
      <c r="J296" s="28"/>
    </row>
    <row r="297" spans="8:10" x14ac:dyDescent="0.25">
      <c r="H297" s="28"/>
      <c r="I297" s="28"/>
      <c r="J297" s="28"/>
    </row>
    <row r="298" spans="8:10" x14ac:dyDescent="0.25">
      <c r="H298" s="28"/>
      <c r="I298" s="28"/>
      <c r="J298" s="28"/>
    </row>
    <row r="299" spans="8:10" x14ac:dyDescent="0.25">
      <c r="H299" s="28"/>
      <c r="I299" s="28"/>
      <c r="J299" s="28"/>
    </row>
    <row r="300" spans="8:10" x14ac:dyDescent="0.25">
      <c r="H300" s="28"/>
      <c r="I300" s="28"/>
      <c r="J300" s="28"/>
    </row>
    <row r="301" spans="8:10" x14ac:dyDescent="0.25">
      <c r="H301" s="28"/>
      <c r="I301" s="28"/>
      <c r="J301" s="28"/>
    </row>
    <row r="302" spans="8:10" x14ac:dyDescent="0.25">
      <c r="H302" s="28"/>
      <c r="I302" s="28"/>
      <c r="J302" s="28"/>
    </row>
    <row r="303" spans="8:10" x14ac:dyDescent="0.25">
      <c r="H303" s="28"/>
      <c r="I303" s="28"/>
      <c r="J303" s="28"/>
    </row>
    <row r="304" spans="8:10" x14ac:dyDescent="0.25">
      <c r="H304" s="28"/>
      <c r="I304" s="28"/>
      <c r="J304" s="28"/>
    </row>
    <row r="305" spans="8:10" x14ac:dyDescent="0.25">
      <c r="H305" s="28"/>
      <c r="I305" s="28"/>
      <c r="J305" s="28"/>
    </row>
    <row r="306" spans="8:10" x14ac:dyDescent="0.25">
      <c r="H306" s="28"/>
      <c r="I306" s="28"/>
      <c r="J306" s="28"/>
    </row>
    <row r="307" spans="8:10" x14ac:dyDescent="0.25">
      <c r="H307" s="28"/>
      <c r="I307" s="28"/>
      <c r="J307" s="28"/>
    </row>
    <row r="308" spans="8:10" x14ac:dyDescent="0.25">
      <c r="H308" s="28"/>
      <c r="I308" s="28"/>
      <c r="J308" s="28"/>
    </row>
    <row r="309" spans="8:10" x14ac:dyDescent="0.25">
      <c r="H309" s="28"/>
      <c r="I309" s="28"/>
      <c r="J309" s="28"/>
    </row>
    <row r="310" spans="8:10" x14ac:dyDescent="0.25">
      <c r="H310" s="28"/>
      <c r="I310" s="28"/>
      <c r="J310" s="28"/>
    </row>
  </sheetData>
  <mergeCells count="18">
    <mergeCell ref="AC2:AD2"/>
    <mergeCell ref="AC3:AD3"/>
    <mergeCell ref="AC4:AD4"/>
    <mergeCell ref="I9:Q9"/>
    <mergeCell ref="A8:T8"/>
    <mergeCell ref="R9:T9"/>
    <mergeCell ref="U8:U10"/>
    <mergeCell ref="T2:U2"/>
    <mergeCell ref="T3:U3"/>
    <mergeCell ref="T4:U4"/>
    <mergeCell ref="A11:A14"/>
    <mergeCell ref="B11:B14"/>
    <mergeCell ref="T1:U1"/>
    <mergeCell ref="D1:S2"/>
    <mergeCell ref="D3:S4"/>
    <mergeCell ref="A1:C4"/>
    <mergeCell ref="A6:U6"/>
    <mergeCell ref="A9:H9"/>
  </mergeCells>
  <conditionalFormatting sqref="K11:L14 P11:P14">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1">
    <dataValidation type="list" allowBlank="1" showInputMessage="1" showErrorMessage="1" sqref="Q11:Q14">
      <formula1>"REDUCIR"</formula1>
    </dataValidation>
  </dataValidations>
  <pageMargins left="1.0236220472440944" right="0.23622047244094491" top="0.74803149606299213" bottom="0.74803149606299213" header="0.31496062992125984" footer="0.31496062992125984"/>
  <pageSetup paperSize="5" scale="26" fitToHeight="0" orientation="landscape" r:id="rId1"/>
  <headerFooter>
    <oddFooter>&amp;CPágina &amp;P de &amp;N&amp;RAprobación mediante el radicado  No. 20251700431443</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45" t="s">
        <v>579</v>
      </c>
      <c r="B4" s="745"/>
    </row>
    <row r="5" spans="1:2" x14ac:dyDescent="0.25">
      <c r="A5" s="746" t="s">
        <v>582</v>
      </c>
      <c r="B5" s="747"/>
    </row>
    <row r="7" spans="1:2" x14ac:dyDescent="0.25">
      <c r="A7" s="98" t="s">
        <v>580</v>
      </c>
      <c r="B7" s="98" t="s">
        <v>581</v>
      </c>
    </row>
    <row r="8" spans="1:2" x14ac:dyDescent="0.25">
      <c r="A8" s="749" t="s">
        <v>573</v>
      </c>
      <c r="B8" s="97"/>
    </row>
    <row r="9" spans="1:2" x14ac:dyDescent="0.25">
      <c r="A9" s="750"/>
      <c r="B9" s="97"/>
    </row>
    <row r="10" spans="1:2" x14ac:dyDescent="0.25">
      <c r="A10" s="750"/>
      <c r="B10" s="97"/>
    </row>
    <row r="11" spans="1:2" x14ac:dyDescent="0.25">
      <c r="A11" s="750"/>
      <c r="B11" s="97"/>
    </row>
    <row r="12" spans="1:2" x14ac:dyDescent="0.25">
      <c r="A12" s="750"/>
      <c r="B12" s="97"/>
    </row>
    <row r="13" spans="1:2" x14ac:dyDescent="0.25">
      <c r="A13" s="749" t="s">
        <v>578</v>
      </c>
      <c r="B13" s="97"/>
    </row>
    <row r="14" spans="1:2" x14ac:dyDescent="0.25">
      <c r="A14" s="750"/>
      <c r="B14" s="97"/>
    </row>
    <row r="15" spans="1:2" x14ac:dyDescent="0.25">
      <c r="A15" s="750"/>
      <c r="B15" s="97"/>
    </row>
    <row r="16" spans="1:2" x14ac:dyDescent="0.25">
      <c r="A16" s="750"/>
      <c r="B16" s="97"/>
    </row>
    <row r="17" spans="1:2" x14ac:dyDescent="0.25">
      <c r="A17" s="751"/>
      <c r="B17" s="97"/>
    </row>
    <row r="18" spans="1:2" x14ac:dyDescent="0.25">
      <c r="A18" s="749" t="s">
        <v>384</v>
      </c>
      <c r="B18" s="97"/>
    </row>
    <row r="19" spans="1:2" x14ac:dyDescent="0.25">
      <c r="A19" s="750"/>
      <c r="B19" s="97"/>
    </row>
    <row r="20" spans="1:2" x14ac:dyDescent="0.25">
      <c r="A20" s="750"/>
      <c r="B20" s="97"/>
    </row>
    <row r="21" spans="1:2" x14ac:dyDescent="0.25">
      <c r="A21" s="750"/>
      <c r="B21" s="97"/>
    </row>
    <row r="22" spans="1:2" x14ac:dyDescent="0.25">
      <c r="A22" s="751"/>
      <c r="B22" s="97"/>
    </row>
    <row r="23" spans="1:2" x14ac:dyDescent="0.25">
      <c r="A23" s="748" t="s">
        <v>398</v>
      </c>
      <c r="B23" s="97"/>
    </row>
    <row r="24" spans="1:2" x14ac:dyDescent="0.25">
      <c r="A24" s="748"/>
      <c r="B24" s="97"/>
    </row>
    <row r="25" spans="1:2" x14ac:dyDescent="0.25">
      <c r="A25" s="748"/>
      <c r="B25" s="97"/>
    </row>
    <row r="26" spans="1:2" x14ac:dyDescent="0.25">
      <c r="A26" s="748"/>
      <c r="B26" s="97"/>
    </row>
    <row r="27" spans="1:2" x14ac:dyDescent="0.25">
      <c r="A27" s="748"/>
      <c r="B27" s="97"/>
    </row>
    <row r="28" spans="1:2" x14ac:dyDescent="0.25">
      <c r="A28" s="748" t="s">
        <v>574</v>
      </c>
      <c r="B28" s="97"/>
    </row>
    <row r="29" spans="1:2" x14ac:dyDescent="0.25">
      <c r="A29" s="748"/>
      <c r="B29" s="97"/>
    </row>
    <row r="30" spans="1:2" x14ac:dyDescent="0.25">
      <c r="A30" s="748"/>
      <c r="B30" s="97"/>
    </row>
    <row r="31" spans="1:2" x14ac:dyDescent="0.25">
      <c r="A31" s="748"/>
      <c r="B31" s="97"/>
    </row>
    <row r="32" spans="1:2" x14ac:dyDescent="0.25">
      <c r="A32" s="748"/>
      <c r="B32" s="97"/>
    </row>
    <row r="33" spans="1:2" x14ac:dyDescent="0.25">
      <c r="A33" s="748" t="s">
        <v>575</v>
      </c>
      <c r="B33" s="97"/>
    </row>
    <row r="34" spans="1:2" x14ac:dyDescent="0.25">
      <c r="A34" s="748"/>
      <c r="B34" s="97"/>
    </row>
    <row r="35" spans="1:2" x14ac:dyDescent="0.25">
      <c r="A35" s="748"/>
      <c r="B35" s="97"/>
    </row>
    <row r="36" spans="1:2" x14ac:dyDescent="0.25">
      <c r="A36" s="748"/>
      <c r="B36" s="97"/>
    </row>
    <row r="37" spans="1:2" x14ac:dyDescent="0.25">
      <c r="A37" s="748"/>
      <c r="B37" s="97"/>
    </row>
    <row r="38" spans="1:2" x14ac:dyDescent="0.25">
      <c r="A38" s="748" t="s">
        <v>576</v>
      </c>
      <c r="B38" s="97"/>
    </row>
    <row r="39" spans="1:2" x14ac:dyDescent="0.25">
      <c r="A39" s="748"/>
      <c r="B39" s="97"/>
    </row>
    <row r="40" spans="1:2" x14ac:dyDescent="0.25">
      <c r="A40" s="748"/>
      <c r="B40" s="97"/>
    </row>
    <row r="41" spans="1:2" x14ac:dyDescent="0.25">
      <c r="A41" s="748"/>
      <c r="B41" s="97"/>
    </row>
    <row r="42" spans="1:2" x14ac:dyDescent="0.25">
      <c r="A42" s="748"/>
      <c r="B42" s="97"/>
    </row>
    <row r="43" spans="1:2" x14ac:dyDescent="0.25">
      <c r="A43" s="748" t="s">
        <v>577</v>
      </c>
      <c r="B43" s="97"/>
    </row>
    <row r="44" spans="1:2" x14ac:dyDescent="0.25">
      <c r="A44" s="748"/>
      <c r="B44" s="97"/>
    </row>
    <row r="45" spans="1:2" x14ac:dyDescent="0.25">
      <c r="A45" s="748"/>
      <c r="B45" s="97"/>
    </row>
    <row r="46" spans="1:2" x14ac:dyDescent="0.25">
      <c r="A46" s="748"/>
      <c r="B46" s="97"/>
    </row>
    <row r="47" spans="1:2" x14ac:dyDescent="0.25">
      <c r="A47" s="748"/>
      <c r="B47" s="97"/>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54" t="s">
        <v>306</v>
      </c>
      <c r="B2" s="754"/>
      <c r="C2" s="2"/>
    </row>
    <row r="3" spans="1:3" x14ac:dyDescent="0.25">
      <c r="A3" s="754" t="s">
        <v>307</v>
      </c>
      <c r="B3" s="754"/>
      <c r="C3" s="2"/>
    </row>
    <row r="4" spans="1:3" ht="15.75" thickBot="1" x14ac:dyDescent="0.3">
      <c r="A4" s="2"/>
      <c r="B4" s="2"/>
      <c r="C4" s="2"/>
    </row>
    <row r="5" spans="1:3" x14ac:dyDescent="0.25">
      <c r="A5" s="3" t="s">
        <v>187</v>
      </c>
      <c r="B5" s="4" t="s">
        <v>308</v>
      </c>
      <c r="C5" s="5" t="s">
        <v>309</v>
      </c>
    </row>
    <row r="6" spans="1:3" x14ac:dyDescent="0.25">
      <c r="A6" s="752" t="s">
        <v>310</v>
      </c>
      <c r="B6" s="6" t="s">
        <v>311</v>
      </c>
      <c r="C6" s="7" t="s">
        <v>312</v>
      </c>
    </row>
    <row r="7" spans="1:3" x14ac:dyDescent="0.25">
      <c r="A7" s="752"/>
      <c r="B7" s="6" t="s">
        <v>313</v>
      </c>
      <c r="C7" s="7" t="s">
        <v>312</v>
      </c>
    </row>
    <row r="8" spans="1:3" x14ac:dyDescent="0.25">
      <c r="A8" s="752"/>
      <c r="B8" s="6" t="s">
        <v>314</v>
      </c>
      <c r="C8" s="7" t="s">
        <v>312</v>
      </c>
    </row>
    <row r="9" spans="1:3" x14ac:dyDescent="0.25">
      <c r="A9" s="752"/>
      <c r="B9" s="6" t="s">
        <v>315</v>
      </c>
      <c r="C9" s="7" t="s">
        <v>312</v>
      </c>
    </row>
    <row r="10" spans="1:3" x14ac:dyDescent="0.25">
      <c r="A10" s="752"/>
      <c r="B10" s="6" t="s">
        <v>316</v>
      </c>
      <c r="C10" s="7" t="s">
        <v>312</v>
      </c>
    </row>
    <row r="11" spans="1:3" x14ac:dyDescent="0.25">
      <c r="A11" s="752"/>
      <c r="B11" s="6" t="s">
        <v>317</v>
      </c>
      <c r="C11" s="7" t="s">
        <v>312</v>
      </c>
    </row>
    <row r="12" spans="1:3" x14ac:dyDescent="0.25">
      <c r="A12" s="752" t="s">
        <v>318</v>
      </c>
      <c r="B12" s="6" t="s">
        <v>319</v>
      </c>
      <c r="C12" s="7" t="s">
        <v>60</v>
      </c>
    </row>
    <row r="13" spans="1:3" x14ac:dyDescent="0.25">
      <c r="A13" s="752"/>
      <c r="B13" s="6" t="s">
        <v>320</v>
      </c>
      <c r="C13" s="7" t="s">
        <v>60</v>
      </c>
    </row>
    <row r="14" spans="1:3" x14ac:dyDescent="0.25">
      <c r="A14" s="752"/>
      <c r="B14" s="6" t="s">
        <v>321</v>
      </c>
      <c r="C14" s="7" t="s">
        <v>60</v>
      </c>
    </row>
    <row r="15" spans="1:3" x14ac:dyDescent="0.25">
      <c r="A15" s="752"/>
      <c r="B15" s="6" t="s">
        <v>322</v>
      </c>
      <c r="C15" s="7" t="s">
        <v>60</v>
      </c>
    </row>
    <row r="16" spans="1:3" x14ac:dyDescent="0.25">
      <c r="A16" s="752"/>
      <c r="B16" s="6" t="s">
        <v>323</v>
      </c>
      <c r="C16" s="7" t="s">
        <v>60</v>
      </c>
    </row>
    <row r="17" spans="1:3" x14ac:dyDescent="0.25">
      <c r="A17" s="752" t="s">
        <v>324</v>
      </c>
      <c r="B17" s="6" t="s">
        <v>325</v>
      </c>
      <c r="C17" s="7" t="s">
        <v>326</v>
      </c>
    </row>
    <row r="18" spans="1:3" x14ac:dyDescent="0.25">
      <c r="A18" s="752"/>
      <c r="B18" s="6" t="s">
        <v>327</v>
      </c>
      <c r="C18" s="7" t="s">
        <v>312</v>
      </c>
    </row>
    <row r="19" spans="1:3" x14ac:dyDescent="0.25">
      <c r="A19" s="752"/>
      <c r="B19" s="6" t="s">
        <v>328</v>
      </c>
      <c r="C19" s="7" t="s">
        <v>326</v>
      </c>
    </row>
    <row r="20" spans="1:3" x14ac:dyDescent="0.25">
      <c r="A20" s="752" t="s">
        <v>329</v>
      </c>
      <c r="B20" s="6" t="s">
        <v>330</v>
      </c>
      <c r="C20" s="7" t="s">
        <v>312</v>
      </c>
    </row>
    <row r="21" spans="1:3" x14ac:dyDescent="0.25">
      <c r="A21" s="752"/>
      <c r="B21" s="6" t="s">
        <v>331</v>
      </c>
      <c r="C21" s="7" t="s">
        <v>312</v>
      </c>
    </row>
    <row r="22" spans="1:3" x14ac:dyDescent="0.25">
      <c r="A22" s="752"/>
      <c r="B22" s="6" t="s">
        <v>332</v>
      </c>
      <c r="C22" s="7" t="s">
        <v>312</v>
      </c>
    </row>
    <row r="23" spans="1:3" x14ac:dyDescent="0.25">
      <c r="A23" s="752" t="s">
        <v>333</v>
      </c>
      <c r="B23" s="6" t="s">
        <v>334</v>
      </c>
      <c r="C23" s="7" t="s">
        <v>335</v>
      </c>
    </row>
    <row r="24" spans="1:3" x14ac:dyDescent="0.25">
      <c r="A24" s="752"/>
      <c r="B24" s="6" t="s">
        <v>336</v>
      </c>
      <c r="C24" s="7" t="s">
        <v>335</v>
      </c>
    </row>
    <row r="25" spans="1:3" x14ac:dyDescent="0.25">
      <c r="A25" s="752"/>
      <c r="B25" s="6" t="s">
        <v>337</v>
      </c>
      <c r="C25" s="7" t="s">
        <v>335</v>
      </c>
    </row>
    <row r="26" spans="1:3" x14ac:dyDescent="0.25">
      <c r="A26" s="752"/>
      <c r="B26" s="6" t="s">
        <v>338</v>
      </c>
      <c r="C26" s="7" t="s">
        <v>335</v>
      </c>
    </row>
    <row r="27" spans="1:3" x14ac:dyDescent="0.25">
      <c r="A27" s="752"/>
      <c r="B27" s="6" t="s">
        <v>339</v>
      </c>
      <c r="C27" s="7" t="s">
        <v>335</v>
      </c>
    </row>
    <row r="28" spans="1:3" x14ac:dyDescent="0.25">
      <c r="A28" s="752"/>
      <c r="B28" s="6" t="s">
        <v>340</v>
      </c>
      <c r="C28" s="7" t="s">
        <v>335</v>
      </c>
    </row>
    <row r="29" spans="1:3" x14ac:dyDescent="0.25">
      <c r="A29" s="752"/>
      <c r="B29" s="6" t="s">
        <v>341</v>
      </c>
      <c r="C29" s="7" t="s">
        <v>326</v>
      </c>
    </row>
    <row r="30" spans="1:3" x14ac:dyDescent="0.25">
      <c r="A30" s="752"/>
      <c r="B30" s="6" t="s">
        <v>342</v>
      </c>
      <c r="C30" s="7" t="s">
        <v>326</v>
      </c>
    </row>
    <row r="31" spans="1:3" x14ac:dyDescent="0.25">
      <c r="A31" s="752"/>
      <c r="B31" s="6" t="s">
        <v>343</v>
      </c>
      <c r="C31" s="7" t="s">
        <v>335</v>
      </c>
    </row>
    <row r="32" spans="1:3" x14ac:dyDescent="0.25">
      <c r="A32" s="752"/>
      <c r="B32" s="6" t="s">
        <v>344</v>
      </c>
      <c r="C32" s="7" t="s">
        <v>326</v>
      </c>
    </row>
    <row r="33" spans="1:3" x14ac:dyDescent="0.25">
      <c r="A33" s="752"/>
      <c r="B33" s="6" t="s">
        <v>345</v>
      </c>
      <c r="C33" s="7" t="s">
        <v>335</v>
      </c>
    </row>
    <row r="34" spans="1:3" x14ac:dyDescent="0.25">
      <c r="A34" s="752" t="s">
        <v>346</v>
      </c>
      <c r="B34" s="6" t="s">
        <v>347</v>
      </c>
      <c r="C34" s="7" t="s">
        <v>59</v>
      </c>
    </row>
    <row r="35" spans="1:3" x14ac:dyDescent="0.25">
      <c r="A35" s="752"/>
      <c r="B35" s="6" t="s">
        <v>348</v>
      </c>
      <c r="C35" s="7" t="s">
        <v>59</v>
      </c>
    </row>
    <row r="36" spans="1:3" x14ac:dyDescent="0.25">
      <c r="A36" s="752"/>
      <c r="B36" s="6" t="s">
        <v>349</v>
      </c>
      <c r="C36" s="7" t="s">
        <v>326</v>
      </c>
    </row>
    <row r="37" spans="1:3" x14ac:dyDescent="0.25">
      <c r="A37" s="752"/>
      <c r="B37" s="6" t="s">
        <v>350</v>
      </c>
      <c r="C37" s="7" t="s">
        <v>59</v>
      </c>
    </row>
    <row r="38" spans="1:3" x14ac:dyDescent="0.25">
      <c r="A38" s="752"/>
      <c r="B38" s="6" t="s">
        <v>351</v>
      </c>
      <c r="C38" s="7" t="s">
        <v>326</v>
      </c>
    </row>
    <row r="39" spans="1:3" x14ac:dyDescent="0.25">
      <c r="A39" s="752" t="s">
        <v>352</v>
      </c>
      <c r="B39" s="6" t="s">
        <v>353</v>
      </c>
      <c r="C39" s="7" t="s">
        <v>335</v>
      </c>
    </row>
    <row r="40" spans="1:3" x14ac:dyDescent="0.25">
      <c r="A40" s="752"/>
      <c r="B40" s="6" t="s">
        <v>354</v>
      </c>
      <c r="C40" s="7" t="s">
        <v>335</v>
      </c>
    </row>
    <row r="41" spans="1:3" x14ac:dyDescent="0.25">
      <c r="A41" s="752"/>
      <c r="B41" s="6" t="s">
        <v>355</v>
      </c>
      <c r="C41" s="7" t="s">
        <v>326</v>
      </c>
    </row>
    <row r="42" spans="1:3" x14ac:dyDescent="0.25">
      <c r="A42" s="752"/>
      <c r="B42" s="6" t="s">
        <v>356</v>
      </c>
      <c r="C42" s="7" t="s">
        <v>335</v>
      </c>
    </row>
    <row r="43" spans="1:3" x14ac:dyDescent="0.25">
      <c r="A43" s="752"/>
      <c r="B43" s="6" t="s">
        <v>357</v>
      </c>
      <c r="C43" s="7" t="s">
        <v>335</v>
      </c>
    </row>
    <row r="44" spans="1:3" x14ac:dyDescent="0.25">
      <c r="A44" s="752" t="s">
        <v>358</v>
      </c>
      <c r="B44" s="6" t="s">
        <v>359</v>
      </c>
      <c r="C44" s="7" t="s">
        <v>59</v>
      </c>
    </row>
    <row r="45" spans="1:3" x14ac:dyDescent="0.25">
      <c r="A45" s="752"/>
      <c r="B45" s="6" t="s">
        <v>360</v>
      </c>
      <c r="C45" s="7" t="s">
        <v>326</v>
      </c>
    </row>
    <row r="46" spans="1:3" x14ac:dyDescent="0.25">
      <c r="A46" s="752"/>
      <c r="B46" s="6" t="s">
        <v>361</v>
      </c>
      <c r="C46" s="7" t="s">
        <v>335</v>
      </c>
    </row>
    <row r="47" spans="1:3" x14ac:dyDescent="0.25">
      <c r="A47" s="752"/>
      <c r="B47" s="6" t="s">
        <v>362</v>
      </c>
      <c r="C47" s="7" t="s">
        <v>335</v>
      </c>
    </row>
    <row r="48" spans="1:3" ht="15.75" thickBot="1" x14ac:dyDescent="0.3">
      <c r="A48" s="753"/>
      <c r="B48" s="8" t="s">
        <v>363</v>
      </c>
      <c r="C48" s="9" t="s">
        <v>312</v>
      </c>
    </row>
    <row r="49" spans="1:3" x14ac:dyDescent="0.25">
      <c r="A49" s="752" t="s">
        <v>364</v>
      </c>
      <c r="B49" s="6" t="s">
        <v>365</v>
      </c>
      <c r="C49" s="7" t="s">
        <v>335</v>
      </c>
    </row>
    <row r="50" spans="1:3" x14ac:dyDescent="0.25">
      <c r="A50" s="752"/>
      <c r="B50" s="6" t="s">
        <v>366</v>
      </c>
      <c r="C50" s="7" t="s">
        <v>326</v>
      </c>
    </row>
    <row r="51" spans="1:3" x14ac:dyDescent="0.25">
      <c r="A51" s="752"/>
      <c r="B51" s="6" t="s">
        <v>367</v>
      </c>
      <c r="C51" s="7" t="s">
        <v>335</v>
      </c>
    </row>
    <row r="52" spans="1:3" x14ac:dyDescent="0.25">
      <c r="A52" s="752"/>
      <c r="B52" s="6" t="s">
        <v>368</v>
      </c>
      <c r="C52" s="7" t="s">
        <v>335</v>
      </c>
    </row>
    <row r="53" spans="1:3" x14ac:dyDescent="0.25">
      <c r="A53" s="752"/>
      <c r="B53" s="6" t="s">
        <v>369</v>
      </c>
      <c r="C53" s="7" t="s">
        <v>326</v>
      </c>
    </row>
    <row r="54" spans="1:3" x14ac:dyDescent="0.25">
      <c r="A54" s="752"/>
      <c r="B54" s="6" t="s">
        <v>370</v>
      </c>
      <c r="C54" s="7"/>
    </row>
    <row r="55" spans="1:3" x14ac:dyDescent="0.25">
      <c r="A55" s="752"/>
      <c r="B55" s="6" t="s">
        <v>371</v>
      </c>
      <c r="C55" s="7" t="s">
        <v>335</v>
      </c>
    </row>
    <row r="56" spans="1:3" x14ac:dyDescent="0.25">
      <c r="A56" s="752"/>
      <c r="B56" s="6" t="s">
        <v>372</v>
      </c>
      <c r="C56" s="7" t="s">
        <v>335</v>
      </c>
    </row>
    <row r="57" spans="1:3" x14ac:dyDescent="0.25">
      <c r="A57" s="752"/>
      <c r="B57" s="6" t="s">
        <v>373</v>
      </c>
      <c r="C57" s="7"/>
    </row>
    <row r="58" spans="1:3" x14ac:dyDescent="0.25">
      <c r="A58" s="752"/>
      <c r="B58" s="6" t="s">
        <v>374</v>
      </c>
      <c r="C58" s="7"/>
    </row>
    <row r="59" spans="1:3" x14ac:dyDescent="0.25">
      <c r="A59" s="752"/>
      <c r="B59" s="6" t="s">
        <v>375</v>
      </c>
      <c r="C59" s="7" t="s">
        <v>335</v>
      </c>
    </row>
    <row r="60" spans="1:3" ht="15.75" thickBot="1" x14ac:dyDescent="0.3">
      <c r="A60" s="753"/>
      <c r="B60" s="8" t="s">
        <v>376</v>
      </c>
      <c r="C60" s="9" t="s">
        <v>326</v>
      </c>
    </row>
    <row r="66" spans="1:1" x14ac:dyDescent="0.25">
      <c r="A66" s="2" t="s">
        <v>377</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11" customWidth="1"/>
    <col min="2" max="3" width="49.140625" style="11" customWidth="1"/>
    <col min="4" max="16384" width="11.42578125" style="11"/>
  </cols>
  <sheetData>
    <row r="1" spans="1:3" x14ac:dyDescent="0.25">
      <c r="A1" s="2"/>
      <c r="B1" s="2"/>
      <c r="C1" s="2"/>
    </row>
    <row r="2" spans="1:3" x14ac:dyDescent="0.25">
      <c r="A2" s="758" t="s">
        <v>378</v>
      </c>
      <c r="B2" s="758"/>
      <c r="C2" s="758"/>
    </row>
    <row r="3" spans="1:3" x14ac:dyDescent="0.25">
      <c r="A3" s="758" t="s">
        <v>379</v>
      </c>
      <c r="B3" s="758"/>
      <c r="C3" s="758"/>
    </row>
    <row r="4" spans="1:3" x14ac:dyDescent="0.25">
      <c r="A4" s="758" t="s">
        <v>380</v>
      </c>
      <c r="B4" s="758"/>
      <c r="C4" s="758"/>
    </row>
    <row r="6" spans="1:3" ht="15.75" thickBot="1" x14ac:dyDescent="0.3">
      <c r="A6" s="2"/>
      <c r="B6" s="2"/>
      <c r="C6" s="2"/>
    </row>
    <row r="7" spans="1:3" x14ac:dyDescent="0.25">
      <c r="A7" s="12" t="s">
        <v>381</v>
      </c>
      <c r="B7" s="13" t="s">
        <v>382</v>
      </c>
      <c r="C7" s="14" t="s">
        <v>383</v>
      </c>
    </row>
    <row r="8" spans="1:3" ht="30" x14ac:dyDescent="0.25">
      <c r="A8" s="759" t="s">
        <v>384</v>
      </c>
      <c r="B8" s="15" t="s">
        <v>385</v>
      </c>
      <c r="C8" s="16" t="s">
        <v>351</v>
      </c>
    </row>
    <row r="9" spans="1:3" x14ac:dyDescent="0.25">
      <c r="A9" s="759"/>
      <c r="B9" s="15" t="s">
        <v>386</v>
      </c>
      <c r="C9" s="16" t="s">
        <v>387</v>
      </c>
    </row>
    <row r="10" spans="1:3" x14ac:dyDescent="0.25">
      <c r="A10" s="759"/>
      <c r="B10" s="15" t="s">
        <v>388</v>
      </c>
      <c r="C10" s="16" t="s">
        <v>317</v>
      </c>
    </row>
    <row r="11" spans="1:3" x14ac:dyDescent="0.25">
      <c r="A11" s="759"/>
      <c r="B11" s="15" t="s">
        <v>389</v>
      </c>
      <c r="C11" s="16" t="s">
        <v>390</v>
      </c>
    </row>
    <row r="12" spans="1:3" ht="30" x14ac:dyDescent="0.25">
      <c r="A12" s="759"/>
      <c r="B12" s="15" t="s">
        <v>391</v>
      </c>
      <c r="C12" s="16" t="s">
        <v>359</v>
      </c>
    </row>
    <row r="13" spans="1:3" x14ac:dyDescent="0.25">
      <c r="A13" s="759"/>
      <c r="B13" s="15" t="s">
        <v>392</v>
      </c>
      <c r="C13" s="16" t="s">
        <v>393</v>
      </c>
    </row>
    <row r="14" spans="1:3" x14ac:dyDescent="0.25">
      <c r="A14" s="759"/>
      <c r="B14" s="15" t="s">
        <v>394</v>
      </c>
      <c r="C14" s="16" t="s">
        <v>322</v>
      </c>
    </row>
    <row r="15" spans="1:3" x14ac:dyDescent="0.25">
      <c r="A15" s="759"/>
      <c r="B15" s="15" t="s">
        <v>395</v>
      </c>
      <c r="C15" s="16" t="s">
        <v>338</v>
      </c>
    </row>
    <row r="16" spans="1:3" x14ac:dyDescent="0.25">
      <c r="A16" s="759"/>
      <c r="B16" s="15" t="s">
        <v>396</v>
      </c>
      <c r="C16" s="16" t="s">
        <v>338</v>
      </c>
    </row>
    <row r="17" spans="1:3" x14ac:dyDescent="0.25">
      <c r="A17" s="759"/>
      <c r="B17" s="15" t="s">
        <v>397</v>
      </c>
      <c r="C17" s="16" t="s">
        <v>338</v>
      </c>
    </row>
    <row r="18" spans="1:3" x14ac:dyDescent="0.25">
      <c r="A18" s="759" t="s">
        <v>398</v>
      </c>
      <c r="B18" s="15" t="s">
        <v>399</v>
      </c>
      <c r="C18" s="16" t="s">
        <v>400</v>
      </c>
    </row>
    <row r="19" spans="1:3" x14ac:dyDescent="0.25">
      <c r="A19" s="759"/>
      <c r="B19" s="15" t="s">
        <v>401</v>
      </c>
      <c r="C19" s="16" t="s">
        <v>400</v>
      </c>
    </row>
    <row r="20" spans="1:3" ht="30" x14ac:dyDescent="0.25">
      <c r="A20" s="759"/>
      <c r="B20" s="15" t="s">
        <v>402</v>
      </c>
      <c r="C20" s="16" t="s">
        <v>400</v>
      </c>
    </row>
    <row r="21" spans="1:3" ht="30" x14ac:dyDescent="0.25">
      <c r="A21" s="759"/>
      <c r="B21" s="15" t="s">
        <v>403</v>
      </c>
      <c r="C21" s="16" t="s">
        <v>400</v>
      </c>
    </row>
    <row r="22" spans="1:3" x14ac:dyDescent="0.25">
      <c r="A22" s="759"/>
      <c r="B22" s="15" t="s">
        <v>404</v>
      </c>
      <c r="C22" s="16" t="s">
        <v>400</v>
      </c>
    </row>
    <row r="23" spans="1:3" x14ac:dyDescent="0.25">
      <c r="A23" s="759"/>
      <c r="B23" s="15" t="s">
        <v>405</v>
      </c>
      <c r="C23" s="16" t="s">
        <v>400</v>
      </c>
    </row>
    <row r="24" spans="1:3" x14ac:dyDescent="0.25">
      <c r="A24" s="759"/>
      <c r="B24" s="15" t="s">
        <v>406</v>
      </c>
      <c r="C24" s="16" t="s">
        <v>369</v>
      </c>
    </row>
    <row r="25" spans="1:3" ht="30" x14ac:dyDescent="0.25">
      <c r="A25" s="759"/>
      <c r="B25" s="15" t="s">
        <v>407</v>
      </c>
      <c r="C25" s="16" t="s">
        <v>369</v>
      </c>
    </row>
    <row r="26" spans="1:3" x14ac:dyDescent="0.25">
      <c r="A26" s="759"/>
      <c r="B26" s="15" t="s">
        <v>408</v>
      </c>
      <c r="C26" s="16" t="s">
        <v>359</v>
      </c>
    </row>
    <row r="27" spans="1:3" x14ac:dyDescent="0.25">
      <c r="A27" s="759"/>
      <c r="B27" s="15" t="s">
        <v>409</v>
      </c>
      <c r="C27" s="16" t="s">
        <v>359</v>
      </c>
    </row>
    <row r="28" spans="1:3" x14ac:dyDescent="0.25">
      <c r="A28" s="759"/>
      <c r="B28" s="15" t="s">
        <v>410</v>
      </c>
      <c r="C28" s="16" t="s">
        <v>359</v>
      </c>
    </row>
    <row r="29" spans="1:3" x14ac:dyDescent="0.25">
      <c r="A29" s="759"/>
      <c r="B29" s="15" t="s">
        <v>411</v>
      </c>
      <c r="C29" s="16" t="s">
        <v>359</v>
      </c>
    </row>
    <row r="30" spans="1:3" ht="30" x14ac:dyDescent="0.25">
      <c r="A30" s="759"/>
      <c r="B30" s="15" t="s">
        <v>412</v>
      </c>
      <c r="C30" s="16" t="s">
        <v>361</v>
      </c>
    </row>
    <row r="31" spans="1:3" x14ac:dyDescent="0.25">
      <c r="A31" s="759"/>
      <c r="B31" s="15" t="s">
        <v>413</v>
      </c>
      <c r="C31" s="16" t="s">
        <v>361</v>
      </c>
    </row>
    <row r="32" spans="1:3" x14ac:dyDescent="0.25">
      <c r="A32" s="759"/>
      <c r="B32" s="15" t="s">
        <v>414</v>
      </c>
      <c r="C32" s="16" t="s">
        <v>361</v>
      </c>
    </row>
    <row r="33" spans="1:3" x14ac:dyDescent="0.25">
      <c r="A33" s="759"/>
      <c r="B33" s="15" t="s">
        <v>415</v>
      </c>
      <c r="C33" s="16" t="s">
        <v>361</v>
      </c>
    </row>
    <row r="34" spans="1:3" x14ac:dyDescent="0.25">
      <c r="A34" s="759"/>
      <c r="B34" s="15" t="s">
        <v>416</v>
      </c>
      <c r="C34" s="16" t="s">
        <v>361</v>
      </c>
    </row>
    <row r="35" spans="1:3" x14ac:dyDescent="0.25">
      <c r="A35" s="759"/>
      <c r="B35" s="15" t="s">
        <v>417</v>
      </c>
      <c r="C35" s="16" t="s">
        <v>418</v>
      </c>
    </row>
    <row r="36" spans="1:3" x14ac:dyDescent="0.25">
      <c r="A36" s="759"/>
      <c r="B36" s="15" t="s">
        <v>419</v>
      </c>
      <c r="C36" s="16" t="s">
        <v>420</v>
      </c>
    </row>
    <row r="37" spans="1:3" ht="30" x14ac:dyDescent="0.25">
      <c r="A37" s="759"/>
      <c r="B37" s="15" t="s">
        <v>421</v>
      </c>
      <c r="C37" s="16" t="s">
        <v>420</v>
      </c>
    </row>
    <row r="38" spans="1:3" x14ac:dyDescent="0.25">
      <c r="A38" s="759"/>
      <c r="B38" s="15" t="s">
        <v>422</v>
      </c>
      <c r="C38" s="16" t="s">
        <v>420</v>
      </c>
    </row>
    <row r="39" spans="1:3" x14ac:dyDescent="0.25">
      <c r="A39" s="759"/>
      <c r="B39" s="15" t="s">
        <v>423</v>
      </c>
      <c r="C39" s="16" t="s">
        <v>344</v>
      </c>
    </row>
    <row r="40" spans="1:3" x14ac:dyDescent="0.25">
      <c r="A40" s="759"/>
      <c r="B40" s="15" t="s">
        <v>424</v>
      </c>
      <c r="C40" s="16" t="s">
        <v>344</v>
      </c>
    </row>
    <row r="41" spans="1:3" ht="30" x14ac:dyDescent="0.25">
      <c r="A41" s="759"/>
      <c r="B41" s="15" t="s">
        <v>425</v>
      </c>
      <c r="C41" s="16" t="s">
        <v>338</v>
      </c>
    </row>
    <row r="42" spans="1:3" x14ac:dyDescent="0.25">
      <c r="A42" s="759"/>
      <c r="B42" s="15" t="s">
        <v>426</v>
      </c>
      <c r="C42" s="16" t="s">
        <v>353</v>
      </c>
    </row>
    <row r="43" spans="1:3" ht="30" x14ac:dyDescent="0.25">
      <c r="A43" s="755" t="s">
        <v>427</v>
      </c>
      <c r="B43" s="15" t="s">
        <v>428</v>
      </c>
      <c r="C43" s="16" t="s">
        <v>362</v>
      </c>
    </row>
    <row r="44" spans="1:3" x14ac:dyDescent="0.25">
      <c r="A44" s="755"/>
      <c r="B44" s="15" t="s">
        <v>429</v>
      </c>
      <c r="C44" s="16" t="s">
        <v>337</v>
      </c>
    </row>
    <row r="45" spans="1:3" x14ac:dyDescent="0.25">
      <c r="A45" s="755"/>
      <c r="B45" s="15" t="s">
        <v>430</v>
      </c>
      <c r="C45" s="16" t="s">
        <v>337</v>
      </c>
    </row>
    <row r="46" spans="1:3" x14ac:dyDescent="0.25">
      <c r="A46" s="755"/>
      <c r="B46" s="15" t="s">
        <v>431</v>
      </c>
      <c r="C46" s="16" t="s">
        <v>432</v>
      </c>
    </row>
    <row r="47" spans="1:3" x14ac:dyDescent="0.25">
      <c r="A47" s="755"/>
      <c r="B47" s="15" t="s">
        <v>433</v>
      </c>
      <c r="C47" s="16" t="s">
        <v>432</v>
      </c>
    </row>
    <row r="48" spans="1:3" ht="30" x14ac:dyDescent="0.25">
      <c r="A48" s="755"/>
      <c r="B48" s="15" t="s">
        <v>434</v>
      </c>
      <c r="C48" s="16" t="s">
        <v>361</v>
      </c>
    </row>
    <row r="49" spans="1:3" x14ac:dyDescent="0.25">
      <c r="A49" s="755"/>
      <c r="B49" s="15" t="s">
        <v>435</v>
      </c>
      <c r="C49" s="16" t="s">
        <v>336</v>
      </c>
    </row>
    <row r="50" spans="1:3" x14ac:dyDescent="0.25">
      <c r="A50" s="755"/>
      <c r="B50" s="15" t="s">
        <v>436</v>
      </c>
      <c r="C50" s="16" t="s">
        <v>336</v>
      </c>
    </row>
    <row r="51" spans="1:3" ht="30" x14ac:dyDescent="0.25">
      <c r="A51" s="755"/>
      <c r="B51" s="15" t="s">
        <v>437</v>
      </c>
      <c r="C51" s="16" t="s">
        <v>438</v>
      </c>
    </row>
    <row r="52" spans="1:3" x14ac:dyDescent="0.25">
      <c r="A52" s="755"/>
      <c r="B52" s="15" t="s">
        <v>439</v>
      </c>
      <c r="C52" s="16" t="s">
        <v>353</v>
      </c>
    </row>
    <row r="53" spans="1:3" x14ac:dyDescent="0.25">
      <c r="A53" s="755" t="s">
        <v>440</v>
      </c>
      <c r="B53" s="15" t="s">
        <v>441</v>
      </c>
      <c r="C53" s="16" t="s">
        <v>363</v>
      </c>
    </row>
    <row r="54" spans="1:3" x14ac:dyDescent="0.25">
      <c r="A54" s="755"/>
      <c r="B54" s="15" t="s">
        <v>442</v>
      </c>
      <c r="C54" s="16" t="s">
        <v>443</v>
      </c>
    </row>
    <row r="55" spans="1:3" x14ac:dyDescent="0.25">
      <c r="A55" s="755"/>
      <c r="B55" s="15" t="s">
        <v>444</v>
      </c>
      <c r="C55" s="16" t="s">
        <v>359</v>
      </c>
    </row>
    <row r="56" spans="1:3" x14ac:dyDescent="0.25">
      <c r="A56" s="755"/>
      <c r="B56" s="15" t="s">
        <v>445</v>
      </c>
      <c r="C56" s="16" t="s">
        <v>359</v>
      </c>
    </row>
    <row r="57" spans="1:3" x14ac:dyDescent="0.25">
      <c r="A57" s="755"/>
      <c r="B57" s="15" t="s">
        <v>446</v>
      </c>
      <c r="C57" s="16" t="s">
        <v>359</v>
      </c>
    </row>
    <row r="58" spans="1:3" x14ac:dyDescent="0.25">
      <c r="A58" s="755"/>
      <c r="B58" s="15" t="s">
        <v>447</v>
      </c>
      <c r="C58" s="16" t="s">
        <v>357</v>
      </c>
    </row>
    <row r="59" spans="1:3" ht="30" x14ac:dyDescent="0.25">
      <c r="A59" s="755"/>
      <c r="B59" s="15" t="s">
        <v>448</v>
      </c>
      <c r="C59" s="16" t="s">
        <v>338</v>
      </c>
    </row>
    <row r="60" spans="1:3" ht="30" x14ac:dyDescent="0.25">
      <c r="A60" s="755"/>
      <c r="B60" s="15" t="s">
        <v>449</v>
      </c>
      <c r="C60" s="16" t="s">
        <v>353</v>
      </c>
    </row>
    <row r="61" spans="1:3" ht="30" x14ac:dyDescent="0.25">
      <c r="A61" s="755" t="s">
        <v>450</v>
      </c>
      <c r="B61" s="15" t="s">
        <v>451</v>
      </c>
      <c r="C61" s="16" t="s">
        <v>452</v>
      </c>
    </row>
    <row r="62" spans="1:3" x14ac:dyDescent="0.25">
      <c r="A62" s="755"/>
      <c r="B62" s="15" t="s">
        <v>453</v>
      </c>
      <c r="C62" s="16" t="s">
        <v>323</v>
      </c>
    </row>
    <row r="63" spans="1:3" x14ac:dyDescent="0.25">
      <c r="A63" s="755"/>
      <c r="B63" s="15" t="s">
        <v>454</v>
      </c>
      <c r="C63" s="16" t="s">
        <v>393</v>
      </c>
    </row>
    <row r="64" spans="1:3" ht="30" x14ac:dyDescent="0.25">
      <c r="A64" s="755"/>
      <c r="B64" s="15" t="s">
        <v>425</v>
      </c>
      <c r="C64" s="16" t="s">
        <v>339</v>
      </c>
    </row>
    <row r="65" spans="1:3" ht="30" x14ac:dyDescent="0.25">
      <c r="A65" s="755" t="s">
        <v>455</v>
      </c>
      <c r="B65" s="15" t="s">
        <v>456</v>
      </c>
      <c r="C65" s="16" t="s">
        <v>400</v>
      </c>
    </row>
    <row r="66" spans="1:3" ht="30" x14ac:dyDescent="0.25">
      <c r="A66" s="755"/>
      <c r="B66" s="15" t="s">
        <v>457</v>
      </c>
      <c r="C66" s="16" t="s">
        <v>400</v>
      </c>
    </row>
    <row r="67" spans="1:3" ht="45" x14ac:dyDescent="0.25">
      <c r="A67" s="755"/>
      <c r="B67" s="15" t="s">
        <v>458</v>
      </c>
      <c r="C67" s="16" t="s">
        <v>400</v>
      </c>
    </row>
    <row r="68" spans="1:3" ht="30" x14ac:dyDescent="0.25">
      <c r="A68" s="755"/>
      <c r="B68" s="15" t="s">
        <v>459</v>
      </c>
      <c r="C68" s="16" t="s">
        <v>400</v>
      </c>
    </row>
    <row r="69" spans="1:3" x14ac:dyDescent="0.25">
      <c r="A69" s="755"/>
      <c r="B69" s="15" t="s">
        <v>460</v>
      </c>
      <c r="C69" s="16" t="s">
        <v>400</v>
      </c>
    </row>
    <row r="70" spans="1:3" ht="30" x14ac:dyDescent="0.25">
      <c r="A70" s="755"/>
      <c r="B70" s="15" t="s">
        <v>461</v>
      </c>
      <c r="C70" s="16" t="s">
        <v>400</v>
      </c>
    </row>
    <row r="71" spans="1:3" ht="30" x14ac:dyDescent="0.25">
      <c r="A71" s="755"/>
      <c r="B71" s="15" t="s">
        <v>462</v>
      </c>
      <c r="C71" s="16" t="s">
        <v>400</v>
      </c>
    </row>
    <row r="72" spans="1:3" ht="30" x14ac:dyDescent="0.25">
      <c r="A72" s="755"/>
      <c r="B72" s="15" t="s">
        <v>463</v>
      </c>
      <c r="C72" s="16" t="s">
        <v>351</v>
      </c>
    </row>
    <row r="73" spans="1:3" ht="30" x14ac:dyDescent="0.25">
      <c r="A73" s="755"/>
      <c r="B73" s="15" t="s">
        <v>464</v>
      </c>
      <c r="C73" s="16" t="s">
        <v>351</v>
      </c>
    </row>
    <row r="74" spans="1:3" ht="30" x14ac:dyDescent="0.25">
      <c r="A74" s="755"/>
      <c r="B74" s="15" t="s">
        <v>465</v>
      </c>
      <c r="C74" s="16" t="s">
        <v>351</v>
      </c>
    </row>
    <row r="75" spans="1:3" ht="30" x14ac:dyDescent="0.25">
      <c r="A75" s="755"/>
      <c r="B75" s="15" t="s">
        <v>466</v>
      </c>
      <c r="C75" s="16" t="s">
        <v>369</v>
      </c>
    </row>
    <row r="76" spans="1:3" ht="30" x14ac:dyDescent="0.25">
      <c r="A76" s="755"/>
      <c r="B76" s="15" t="s">
        <v>467</v>
      </c>
      <c r="C76" s="16" t="s">
        <v>369</v>
      </c>
    </row>
    <row r="77" spans="1:3" ht="30" x14ac:dyDescent="0.25">
      <c r="A77" s="755"/>
      <c r="B77" s="15" t="s">
        <v>468</v>
      </c>
      <c r="C77" s="16" t="s">
        <v>342</v>
      </c>
    </row>
    <row r="78" spans="1:3" ht="30" x14ac:dyDescent="0.25">
      <c r="A78" s="755"/>
      <c r="B78" s="15" t="s">
        <v>469</v>
      </c>
      <c r="C78" s="16" t="s">
        <v>362</v>
      </c>
    </row>
    <row r="79" spans="1:3" x14ac:dyDescent="0.25">
      <c r="A79" s="755"/>
      <c r="B79" s="15" t="s">
        <v>470</v>
      </c>
      <c r="C79" s="16" t="s">
        <v>471</v>
      </c>
    </row>
    <row r="80" spans="1:3" ht="30" x14ac:dyDescent="0.25">
      <c r="A80" s="755"/>
      <c r="B80" s="15" t="s">
        <v>472</v>
      </c>
      <c r="C80" s="16" t="s">
        <v>359</v>
      </c>
    </row>
    <row r="81" spans="1:3" ht="30" x14ac:dyDescent="0.25">
      <c r="A81" s="755"/>
      <c r="B81" s="15" t="s">
        <v>473</v>
      </c>
      <c r="C81" s="16" t="s">
        <v>359</v>
      </c>
    </row>
    <row r="82" spans="1:3" ht="30" x14ac:dyDescent="0.25">
      <c r="A82" s="755"/>
      <c r="B82" s="15" t="s">
        <v>474</v>
      </c>
      <c r="C82" s="16" t="s">
        <v>359</v>
      </c>
    </row>
    <row r="83" spans="1:3" ht="30" x14ac:dyDescent="0.25">
      <c r="A83" s="755"/>
      <c r="B83" s="15" t="s">
        <v>475</v>
      </c>
      <c r="C83" s="16" t="s">
        <v>359</v>
      </c>
    </row>
    <row r="84" spans="1:3" ht="30" x14ac:dyDescent="0.25">
      <c r="A84" s="755"/>
      <c r="B84" s="15" t="s">
        <v>476</v>
      </c>
      <c r="C84" s="16" t="s">
        <v>359</v>
      </c>
    </row>
    <row r="85" spans="1:3" ht="45" x14ac:dyDescent="0.25">
      <c r="A85" s="755"/>
      <c r="B85" s="15" t="s">
        <v>477</v>
      </c>
      <c r="C85" s="16" t="s">
        <v>418</v>
      </c>
    </row>
    <row r="86" spans="1:3" ht="30" x14ac:dyDescent="0.25">
      <c r="A86" s="755"/>
      <c r="B86" s="15" t="s">
        <v>478</v>
      </c>
      <c r="C86" s="16" t="s">
        <v>339</v>
      </c>
    </row>
    <row r="87" spans="1:3" ht="30" x14ac:dyDescent="0.25">
      <c r="A87" s="755"/>
      <c r="B87" s="15" t="s">
        <v>479</v>
      </c>
      <c r="C87" s="16" t="s">
        <v>339</v>
      </c>
    </row>
    <row r="88" spans="1:3" ht="30" x14ac:dyDescent="0.25">
      <c r="A88" s="755"/>
      <c r="B88" s="15" t="s">
        <v>480</v>
      </c>
      <c r="C88" s="16" t="s">
        <v>339</v>
      </c>
    </row>
    <row r="89" spans="1:3" ht="30" x14ac:dyDescent="0.25">
      <c r="A89" s="755"/>
      <c r="B89" s="15" t="s">
        <v>481</v>
      </c>
      <c r="C89" s="16" t="s">
        <v>338</v>
      </c>
    </row>
    <row r="90" spans="1:3" ht="30" x14ac:dyDescent="0.25">
      <c r="A90" s="755"/>
      <c r="B90" s="15" t="s">
        <v>482</v>
      </c>
      <c r="C90" s="16" t="s">
        <v>338</v>
      </c>
    </row>
    <row r="91" spans="1:3" ht="30" x14ac:dyDescent="0.25">
      <c r="A91" s="755"/>
      <c r="B91" s="15" t="s">
        <v>483</v>
      </c>
      <c r="C91" s="16" t="s">
        <v>338</v>
      </c>
    </row>
    <row r="92" spans="1:3" ht="30" x14ac:dyDescent="0.25">
      <c r="A92" s="755"/>
      <c r="B92" s="15" t="s">
        <v>484</v>
      </c>
      <c r="C92" s="16" t="s">
        <v>353</v>
      </c>
    </row>
    <row r="93" spans="1:3" ht="30" x14ac:dyDescent="0.25">
      <c r="A93" s="755"/>
      <c r="B93" s="15" t="s">
        <v>485</v>
      </c>
      <c r="C93" s="16" t="s">
        <v>353</v>
      </c>
    </row>
    <row r="94" spans="1:3" ht="30" x14ac:dyDescent="0.25">
      <c r="A94" s="755"/>
      <c r="B94" s="15" t="s">
        <v>486</v>
      </c>
      <c r="C94" s="16" t="s">
        <v>355</v>
      </c>
    </row>
    <row r="95" spans="1:3" ht="30" x14ac:dyDescent="0.25">
      <c r="A95" s="756" t="s">
        <v>364</v>
      </c>
      <c r="B95" s="15" t="s">
        <v>487</v>
      </c>
      <c r="C95" s="16" t="s">
        <v>368</v>
      </c>
    </row>
    <row r="96" spans="1:3" ht="30" x14ac:dyDescent="0.25">
      <c r="A96" s="756"/>
      <c r="B96" s="15" t="s">
        <v>488</v>
      </c>
      <c r="C96" s="16" t="s">
        <v>367</v>
      </c>
    </row>
    <row r="97" spans="1:3" x14ac:dyDescent="0.25">
      <c r="A97" s="756"/>
      <c r="B97" s="15" t="s">
        <v>489</v>
      </c>
      <c r="C97" s="16" t="s">
        <v>367</v>
      </c>
    </row>
    <row r="98" spans="1:3" x14ac:dyDescent="0.25">
      <c r="A98" s="756"/>
      <c r="B98" s="15" t="s">
        <v>490</v>
      </c>
      <c r="C98" s="16" t="s">
        <v>367</v>
      </c>
    </row>
    <row r="99" spans="1:3" ht="30" x14ac:dyDescent="0.25">
      <c r="A99" s="756"/>
      <c r="B99" s="15" t="s">
        <v>491</v>
      </c>
      <c r="C99" s="16" t="s">
        <v>365</v>
      </c>
    </row>
    <row r="100" spans="1:3" ht="30" x14ac:dyDescent="0.25">
      <c r="A100" s="756"/>
      <c r="B100" s="15" t="s">
        <v>492</v>
      </c>
      <c r="C100" s="17" t="s">
        <v>365</v>
      </c>
    </row>
    <row r="101" spans="1:3" ht="30" x14ac:dyDescent="0.25">
      <c r="A101" s="756"/>
      <c r="B101" s="18" t="s">
        <v>493</v>
      </c>
      <c r="C101" s="19" t="s">
        <v>365</v>
      </c>
    </row>
    <row r="102" spans="1:3" x14ac:dyDescent="0.25">
      <c r="A102" s="756"/>
      <c r="B102" s="18" t="s">
        <v>494</v>
      </c>
      <c r="C102" s="20" t="s">
        <v>370</v>
      </c>
    </row>
    <row r="103" spans="1:3" x14ac:dyDescent="0.25">
      <c r="A103" s="756"/>
      <c r="B103" s="21" t="s">
        <v>495</v>
      </c>
      <c r="C103" s="18" t="s">
        <v>373</v>
      </c>
    </row>
    <row r="104" spans="1:3" x14ac:dyDescent="0.25">
      <c r="A104" s="756"/>
      <c r="B104" s="18" t="s">
        <v>496</v>
      </c>
      <c r="C104" s="20" t="s">
        <v>497</v>
      </c>
    </row>
    <row r="105" spans="1:3" ht="30.75" thickBot="1" x14ac:dyDescent="0.3">
      <c r="A105" s="757"/>
      <c r="B105" s="22" t="s">
        <v>498</v>
      </c>
      <c r="C105" s="23" t="s">
        <v>497</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36AA7709-3EC0-4D95-A9B4-124F006DE7F2}">
  <ds:schemaRefs>
    <ds:schemaRef ds:uri="http://purl.org/dc/terms/"/>
    <ds:schemaRef ds:uri="http://schemas.microsoft.com/office/infopath/2007/PartnerControls"/>
    <ds:schemaRef ds:uri="http://schemas.microsoft.com/office/2006/documentManagement/types"/>
    <ds:schemaRef ds:uri="6ab0c25d-58da-4176-91f8-ece4bf43e2d4"/>
    <ds:schemaRef ds:uri="http://purl.org/dc/elements/1.1/"/>
    <ds:schemaRef ds:uri="2f25a8a8-45b7-41bd-8691-1f4bb16f7423"/>
    <ds:schemaRef ds:uri="http://schemas.microsoft.com/office/2006/metadata/properties"/>
    <ds:schemaRef ds:uri="http://www.w3.org/XML/1998/namespace"/>
    <ds:schemaRef ds:uri="http://purl.org/dc/dcmitype/"/>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Contexto</vt:lpstr>
      <vt:lpstr>Identificación RG-RF-RLA-FT</vt:lpstr>
      <vt:lpstr>MR G-F-LA</vt:lpstr>
      <vt:lpstr>MR_Corrup1</vt:lpstr>
      <vt:lpstr>MR_Corrup2</vt:lpstr>
      <vt:lpstr>MR_Corrup3</vt:lpstr>
      <vt:lpstr>Act_Crit</vt:lpstr>
      <vt:lpstr>Amenazas_SI</vt:lpstr>
      <vt:lpstr>Vulnerabilidades_SI</vt:lpstr>
      <vt:lpstr>Tablas_GS</vt:lpstr>
      <vt:lpstr>Listas</vt:lpstr>
      <vt:lpstr>'Identificación RG-RF-RLA-FT'!Área_de_impresión</vt:lpstr>
      <vt:lpstr>'MR G-F-LA'!Área_de_impresión</vt:lpstr>
      <vt:lpstr>MR_Corrup1!Área_de_impresión</vt:lpstr>
      <vt:lpstr>MR_Corrup2!Área_de_impresión</vt:lpstr>
      <vt:lpstr>MR_Corrup3!Área_de_impresión</vt:lpstr>
      <vt:lpstr>'MR G-F-LA'!Títulos_a_imprimir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2025-08-15T12:16:39Z</cp:lastPrinted>
  <dcterms:created xsi:type="dcterms:W3CDTF">2016-01-28T19:24:31Z</dcterms:created>
  <dcterms:modified xsi:type="dcterms:W3CDTF">2025-10-23T22:48:18Z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